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320" yWindow="30" windowWidth="10080" windowHeight="7560" tabRatio="700"/>
  </bookViews>
  <sheets>
    <sheet name="Input Sheet" sheetId="7" r:id="rId1"/>
    <sheet name="Total Cost of Ownership Summary" sheetId="6" r:id="rId2"/>
  </sheets>
  <definedNames>
    <definedName name="_xlnm.Print_Area" localSheetId="0">'Input Sheet'!$A$1:$I$62</definedName>
    <definedName name="_xlnm.Print_Area" localSheetId="1">'Total Cost of Ownership Summary'!$A$1:$I$63</definedName>
  </definedNames>
  <calcPr calcId="145621"/>
</workbook>
</file>

<file path=xl/calcChain.xml><?xml version="1.0" encoding="utf-8"?>
<calcChain xmlns="http://schemas.openxmlformats.org/spreadsheetml/2006/main">
  <c r="J17" i="7" l="1"/>
  <c r="K17" i="7"/>
  <c r="L7" i="7"/>
  <c r="K7" i="7"/>
  <c r="L17" i="7"/>
  <c r="J7" i="7"/>
  <c r="N7" i="7" s="1"/>
  <c r="N17" i="7" l="1"/>
  <c r="C30" i="6"/>
  <c r="D30" i="6"/>
  <c r="G34" i="6"/>
  <c r="D31" i="6" l="1"/>
  <c r="F11" i="6"/>
  <c r="F18" i="6" s="1"/>
  <c r="K16" i="7"/>
  <c r="A7" i="6"/>
  <c r="F12" i="6" l="1"/>
  <c r="F13" i="6" s="1"/>
  <c r="F19" i="6"/>
  <c r="H19" i="6"/>
  <c r="H12" i="6"/>
  <c r="G33" i="6"/>
  <c r="C32" i="6"/>
  <c r="C29" i="6"/>
  <c r="F14" i="6" l="1"/>
  <c r="C33" i="6" s="1"/>
  <c r="F22" i="6"/>
  <c r="F21" i="6"/>
  <c r="F20" i="6"/>
  <c r="D32" i="6"/>
  <c r="H23" i="6" l="1"/>
  <c r="H24" i="6" s="1"/>
  <c r="C34" i="6" s="1"/>
  <c r="G31" i="6" s="1"/>
  <c r="C35" i="6" l="1"/>
  <c r="H13" i="6"/>
  <c r="H14" i="6" s="1"/>
  <c r="D33" i="6" l="1"/>
  <c r="C57" i="6"/>
  <c r="H16" i="6"/>
  <c r="H15" i="6"/>
  <c r="H61" i="6" l="1"/>
  <c r="C60" i="6"/>
  <c r="C61" i="6" s="1"/>
  <c r="H59" i="6"/>
  <c r="C58" i="6"/>
  <c r="H57" i="6"/>
  <c r="D35" i="6"/>
  <c r="G30" i="6"/>
  <c r="G32" i="6" s="1"/>
  <c r="G37" i="6" l="1"/>
  <c r="G38" i="6"/>
  <c r="G35" i="6"/>
</calcChain>
</file>

<file path=xl/comments1.xml><?xml version="1.0" encoding="utf-8"?>
<comments xmlns="http://schemas.openxmlformats.org/spreadsheetml/2006/main">
  <authors>
    <author>EBS Desktop Services</author>
  </authors>
  <commentList>
    <comment ref="F19" authorId="0">
      <text>
        <r>
          <rPr>
            <sz val="9"/>
            <color indexed="81"/>
            <rFont val="Tahoma"/>
            <family val="2"/>
          </rPr>
          <t xml:space="preserve">50% of HID fixtures fail after reaching its economic rated life
</t>
        </r>
      </text>
    </comment>
  </commentList>
</comments>
</file>

<file path=xl/sharedStrings.xml><?xml version="1.0" encoding="utf-8"?>
<sst xmlns="http://schemas.openxmlformats.org/spreadsheetml/2006/main" count="119" uniqueCount="105">
  <si>
    <t>LED SYSTEM</t>
  </si>
  <si>
    <t>Annual energy consumption (kWhr)</t>
  </si>
  <si>
    <t>Annual energy cost ($)</t>
  </si>
  <si>
    <t>Annual Energy Savings ($)</t>
  </si>
  <si>
    <t>Energy Savings</t>
  </si>
  <si>
    <t>Maintenance Savings</t>
  </si>
  <si>
    <t>*Based on Environmental Protection Agency (EPA) emissions factor assumptions.</t>
  </si>
  <si>
    <t>Fewer Cars on the Road:</t>
  </si>
  <si>
    <t>Acres of Trees Planted:</t>
  </si>
  <si>
    <t>CO2 Emissions (lbs):</t>
  </si>
  <si>
    <t>(tons):</t>
  </si>
  <si>
    <t>Coal Emissions (lbs):</t>
  </si>
  <si>
    <t>Equivilant Environmental Impact*</t>
  </si>
  <si>
    <t>Input Watts</t>
  </si>
  <si>
    <t>LED Luminaire Cost</t>
  </si>
  <si>
    <t>A</t>
  </si>
  <si>
    <t>B</t>
  </si>
  <si>
    <t>C</t>
  </si>
  <si>
    <t>Lamp Source</t>
  </si>
  <si>
    <t>CHART A</t>
  </si>
  <si>
    <t>Enter the labor rate ($ per Hour)</t>
  </si>
  <si>
    <t>What is the energy cost on site ? ( $ / kWhr )</t>
  </si>
  <si>
    <t>Ave Lamp Life</t>
  </si>
  <si>
    <t>Input Data</t>
  </si>
  <si>
    <t>Operating Hours Per Year</t>
  </si>
  <si>
    <t>Annual Cost of Replacement Lamps ($)</t>
  </si>
  <si>
    <t>Enter lighting hours of operation per day (12, 24 etc)</t>
  </si>
  <si>
    <t>Many Harsh and Hazardous locations require 2 person teams</t>
  </si>
  <si>
    <t>Use the fully loaded labor rate</t>
  </si>
  <si>
    <t>Energy Savings over  Life of the LED System ($)</t>
  </si>
  <si>
    <t>Cost of replacement lamps in ($)</t>
  </si>
  <si>
    <t>Cost of disposal per lamp ($)</t>
  </si>
  <si>
    <t>Energy Cost over life of LED System</t>
  </si>
  <si>
    <t>Customer or Project Name</t>
  </si>
  <si>
    <t>Notes:</t>
  </si>
  <si>
    <t>Years of Maintenance Free Operation</t>
  </si>
  <si>
    <t>Total Cost of Ownership</t>
  </si>
  <si>
    <t>What is the quantity of luminaires required ?</t>
  </si>
  <si>
    <t>Time per fixture for lamp maintenance (Hours)</t>
  </si>
  <si>
    <t>How many people are required for lamp maintenance ?</t>
  </si>
  <si>
    <t>Be sure replacement time includes time for approvals, down time, paperwork, lock out tag out, man lift, etc.</t>
  </si>
  <si>
    <t>Design Parameter</t>
  </si>
  <si>
    <t>Toll Free:  (866) 764-5454
Fax:  (315) 477-5179
crouse.customerctr@cooperindustries.com</t>
  </si>
  <si>
    <t>Enter the input data for your project into the yellow cells below.  When finished, click on the "Total Cost of Ownership Summary" tab to view the cost savings and ROI realized with the Vaporgard LED luminaire</t>
  </si>
  <si>
    <t>Total Cost of Ownership Comparison</t>
  </si>
  <si>
    <t>LED</t>
  </si>
  <si>
    <t>Total $ Savings!</t>
  </si>
  <si>
    <t>Initial Investment:</t>
  </si>
  <si>
    <t>Energy Savings:</t>
  </si>
  <si>
    <t>Total Savings:</t>
  </si>
  <si>
    <t>Total $ Return:</t>
  </si>
  <si>
    <t># Housholds Annual Electricity Usage:</t>
  </si>
  <si>
    <t xml:space="preserve">Estimated Tax Rebate: </t>
  </si>
  <si>
    <t xml:space="preserve">Initial Investment </t>
  </si>
  <si>
    <t>Tax Rebate</t>
  </si>
  <si>
    <t>Total Energy Costs</t>
  </si>
  <si>
    <t>Net Investment</t>
  </si>
  <si>
    <t xml:space="preserve">Enter a cost of the existing luminaire ($ each) </t>
  </si>
  <si>
    <t>Labor &amp; Material Savings:</t>
  </si>
  <si>
    <t>Energy &amp; Maintenance Savings</t>
  </si>
  <si>
    <t>`</t>
  </si>
  <si>
    <t>Payback Period on the Entire LED Installation (Years)</t>
  </si>
  <si>
    <t>Chart B</t>
  </si>
  <si>
    <t>D</t>
  </si>
  <si>
    <t>E</t>
  </si>
  <si>
    <t>F</t>
  </si>
  <si>
    <t>G</t>
  </si>
  <si>
    <t>H</t>
  </si>
  <si>
    <t>J</t>
  </si>
  <si>
    <t>K</t>
  </si>
  <si>
    <t>L</t>
  </si>
  <si>
    <t>M</t>
  </si>
  <si>
    <t>N</t>
  </si>
  <si>
    <t>Traditional Lamp Source (Click Cell to Select Lamp Source)</t>
  </si>
  <si>
    <t>LED Light Source (Click Cell to Select LED Source)</t>
  </si>
  <si>
    <t>Customer Name</t>
  </si>
  <si>
    <t>O</t>
  </si>
  <si>
    <t>I</t>
  </si>
  <si>
    <t>Payback Period on the Incremental LED Cost (Years)</t>
  </si>
  <si>
    <t>Other Fixed Cost Assosciated with Lamp Maintenance (Lift Rental, Scaffolding, etc)</t>
  </si>
  <si>
    <t>Estimated Rebates Per Fixture (Utility, Tax, etc.) - If Available</t>
  </si>
  <si>
    <t>Total Maintenance Costs</t>
  </si>
  <si>
    <t>Annual Labor Costs ($)</t>
  </si>
  <si>
    <t>Annual Fixed Maintenance Costs</t>
  </si>
  <si>
    <t>Annual Maintenance Savings ($)</t>
  </si>
  <si>
    <t>Maintenance Savings over Life of the LED System ($)</t>
  </si>
  <si>
    <t>P</t>
  </si>
  <si>
    <t>Q</t>
  </si>
  <si>
    <t>R</t>
  </si>
  <si>
    <t>T</t>
  </si>
  <si>
    <t>S</t>
  </si>
  <si>
    <t>U</t>
  </si>
  <si>
    <t>V</t>
  </si>
  <si>
    <t>W</t>
  </si>
  <si>
    <t>Avg Lamp Life</t>
  </si>
  <si>
    <t>HID Luminaire</t>
  </si>
  <si>
    <t>CHAMP Model</t>
  </si>
  <si>
    <t>100W Incandescent</t>
  </si>
  <si>
    <t>150W Incandescent</t>
  </si>
  <si>
    <t>200W Incandescent</t>
  </si>
  <si>
    <t>V2L</t>
  </si>
  <si>
    <t>100W - 200W Incandescent</t>
  </si>
  <si>
    <t>V2L - 22W</t>
  </si>
  <si>
    <t>Vaporgard LED - ROI Calculator</t>
  </si>
  <si>
    <t>50W HPS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</si>
</sst>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_);\(#,##0.0\)"/>
    <numFmt numFmtId="167" formatCode="&quot;$&quot;#,##0.0_);\(&quot;$&quot;#,##0.0\)"/>
    <numFmt numFmtId="168" formatCode="0.0"/>
  </numFmts>
  <fonts count="32" x14ac:knownFonts="1">
    <font>
      <sz val="10"/>
      <name val="Arial"/>
    </font>
    <font>
      <sz val="10"/>
      <name val="Arial"/>
      <family val="2"/>
    </font>
    <font>
      <sz val="8"/>
      <name val="Arial"/>
      <family val="2"/>
    </font>
    <font>
      <b/>
      <sz val="10"/>
      <name val="Arial"/>
      <family val="2"/>
    </font>
    <font>
      <b/>
      <sz val="10"/>
      <color indexed="9"/>
      <name val="Arial"/>
      <family val="2"/>
    </font>
    <font>
      <b/>
      <sz val="14"/>
      <name val="Arial"/>
      <family val="2"/>
    </font>
    <font>
      <sz val="14"/>
      <name val="Arial"/>
      <family val="2"/>
    </font>
    <font>
      <b/>
      <sz val="16"/>
      <color indexed="17"/>
      <name val="Arial"/>
      <family val="2"/>
    </font>
    <font>
      <b/>
      <sz val="14"/>
      <color indexed="9"/>
      <name val="Arial"/>
      <family val="2"/>
    </font>
    <font>
      <sz val="12"/>
      <name val="Arial"/>
      <family val="2"/>
    </font>
    <font>
      <sz val="10"/>
      <name val="Arial"/>
      <family val="2"/>
    </font>
    <font>
      <b/>
      <sz val="14"/>
      <color indexed="17"/>
      <name val="Arial"/>
      <family val="2"/>
    </font>
    <font>
      <b/>
      <sz val="14"/>
      <color indexed="10"/>
      <name val="Arial"/>
      <family val="2"/>
    </font>
    <font>
      <b/>
      <sz val="18"/>
      <color indexed="9"/>
      <name val="Arial"/>
      <family val="2"/>
    </font>
    <font>
      <sz val="14"/>
      <color indexed="9"/>
      <name val="Arial"/>
      <family val="2"/>
    </font>
    <font>
      <b/>
      <i/>
      <sz val="14"/>
      <color indexed="9"/>
      <name val="Arial"/>
      <family val="2"/>
    </font>
    <font>
      <i/>
      <sz val="14"/>
      <color indexed="9"/>
      <name val="Arial"/>
      <family val="2"/>
    </font>
    <font>
      <sz val="13"/>
      <name val="Arial"/>
      <family val="2"/>
    </font>
    <font>
      <b/>
      <sz val="13"/>
      <name val="Arial"/>
      <family val="2"/>
    </font>
    <font>
      <b/>
      <sz val="14"/>
      <color theme="1"/>
      <name val="Arial"/>
      <family val="2"/>
    </font>
    <font>
      <b/>
      <sz val="11"/>
      <color theme="1"/>
      <name val="Arial"/>
      <family val="2"/>
    </font>
    <font>
      <b/>
      <sz val="12"/>
      <color theme="1"/>
      <name val="Arial"/>
      <family val="2"/>
    </font>
    <font>
      <b/>
      <sz val="24"/>
      <color theme="1"/>
      <name val="Arial"/>
      <family val="2"/>
    </font>
    <font>
      <b/>
      <sz val="8"/>
      <name val="Arial"/>
      <family val="2"/>
    </font>
    <font>
      <b/>
      <sz val="8"/>
      <color indexed="9"/>
      <name val="Arial"/>
      <family val="2"/>
    </font>
    <font>
      <b/>
      <u/>
      <sz val="8"/>
      <name val="Arial"/>
      <family val="2"/>
    </font>
    <font>
      <b/>
      <sz val="8"/>
      <color indexed="62"/>
      <name val="Arial"/>
      <family val="2"/>
    </font>
    <font>
      <sz val="8"/>
      <color indexed="62"/>
      <name val="Arial"/>
      <family val="2"/>
    </font>
    <font>
      <b/>
      <sz val="8"/>
      <color theme="3" tint="-0.249977111117893"/>
      <name val="Arial"/>
      <family val="2"/>
    </font>
    <font>
      <sz val="8"/>
      <color indexed="18"/>
      <name val="Arial"/>
      <family val="2"/>
    </font>
    <font>
      <b/>
      <sz val="8"/>
      <color indexed="18"/>
      <name val="Arial"/>
      <family val="2"/>
    </font>
    <font>
      <sz val="9"/>
      <color indexed="81"/>
      <name val="Tahoma"/>
      <family val="2"/>
    </font>
  </fonts>
  <fills count="13">
    <fill>
      <patternFill patternType="none"/>
    </fill>
    <fill>
      <patternFill patternType="gray125"/>
    </fill>
    <fill>
      <patternFill patternType="solid">
        <fgColor indexed="9"/>
        <bgColor indexed="64"/>
      </patternFill>
    </fill>
    <fill>
      <patternFill patternType="solid">
        <fgColor indexed="17"/>
        <bgColor indexed="64"/>
      </patternFill>
    </fill>
    <fill>
      <patternFill patternType="solid">
        <fgColor indexed="22"/>
        <bgColor indexed="64"/>
      </patternFill>
    </fill>
    <fill>
      <patternFill patternType="solid">
        <fgColor indexed="8"/>
        <bgColor indexed="64"/>
      </patternFill>
    </fill>
    <fill>
      <patternFill patternType="solid">
        <fgColor indexed="43"/>
        <bgColor indexed="64"/>
      </patternFill>
    </fill>
    <fill>
      <patternFill patternType="solid">
        <fgColor theme="0"/>
        <bgColor indexed="64"/>
      </patternFill>
    </fill>
    <fill>
      <patternFill patternType="solid">
        <fgColor rgb="FF9FD789"/>
        <bgColor indexed="64"/>
      </patternFill>
    </fill>
    <fill>
      <patternFill patternType="solid">
        <fgColor theme="0" tint="-0.249977111117893"/>
        <bgColor indexed="64"/>
      </patternFill>
    </fill>
    <fill>
      <patternFill patternType="solid">
        <fgColor theme="4" tint="-0.499984740745262"/>
        <bgColor indexed="64"/>
      </patternFill>
    </fill>
    <fill>
      <patternFill patternType="solid">
        <fgColor rgb="FFFFFF99"/>
        <bgColor indexed="64"/>
      </patternFill>
    </fill>
    <fill>
      <patternFill patternType="solid">
        <fgColor rgb="FF33CC33"/>
        <bgColor indexed="64"/>
      </patternFill>
    </fill>
  </fills>
  <borders count="41">
    <border>
      <left/>
      <right/>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9"/>
      </left>
      <right/>
      <top style="thin">
        <color indexed="9"/>
      </top>
      <bottom/>
      <diagonal/>
    </border>
    <border>
      <left/>
      <right/>
      <top style="thin">
        <color indexed="9"/>
      </top>
      <bottom/>
      <diagonal/>
    </border>
    <border>
      <left style="thin">
        <color indexed="9"/>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theme="0"/>
      </top>
      <bottom/>
      <diagonal/>
    </border>
    <border>
      <left/>
      <right/>
      <top style="thin">
        <color theme="0"/>
      </top>
      <bottom style="thin">
        <color theme="0"/>
      </bottom>
      <diagonal/>
    </border>
    <border>
      <left/>
      <right/>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theme="0"/>
      </top>
      <bottom style="thin">
        <color theme="0"/>
      </bottom>
      <diagonal/>
    </border>
    <border>
      <left style="medium">
        <color indexed="64"/>
      </left>
      <right/>
      <top style="thin">
        <color theme="0"/>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82">
    <xf numFmtId="0" fontId="0" fillId="0" borderId="0" xfId="0"/>
    <xf numFmtId="0" fontId="0" fillId="0" borderId="0" xfId="0" applyAlignment="1">
      <alignment vertical="center"/>
    </xf>
    <xf numFmtId="0" fontId="0" fillId="2" borderId="0" xfId="0" applyFill="1" applyBorder="1" applyAlignment="1">
      <alignment horizontal="center" vertical="center"/>
    </xf>
    <xf numFmtId="0" fontId="0" fillId="0" borderId="0" xfId="0" applyAlignment="1">
      <alignment horizontal="center" vertical="center"/>
    </xf>
    <xf numFmtId="0" fontId="6" fillId="2" borderId="4" xfId="0" applyFont="1" applyFill="1" applyBorder="1" applyAlignment="1">
      <alignment vertical="center"/>
    </xf>
    <xf numFmtId="0" fontId="6" fillId="2" borderId="8" xfId="0" applyFont="1" applyFill="1" applyBorder="1" applyAlignment="1">
      <alignment vertical="center"/>
    </xf>
    <xf numFmtId="0" fontId="6" fillId="2" borderId="10" xfId="0" applyFont="1" applyFill="1" applyBorder="1" applyAlignment="1">
      <alignment vertical="center"/>
    </xf>
    <xf numFmtId="3" fontId="11" fillId="2" borderId="2" xfId="1" applyNumberFormat="1" applyFont="1" applyFill="1" applyBorder="1" applyAlignment="1">
      <alignment horizontal="center" vertical="center"/>
    </xf>
    <xf numFmtId="3" fontId="11" fillId="2" borderId="2" xfId="0" applyNumberFormat="1" applyFont="1" applyFill="1" applyBorder="1" applyAlignment="1">
      <alignment horizontal="center" vertical="center" wrapText="1"/>
    </xf>
    <xf numFmtId="3" fontId="11" fillId="2" borderId="0" xfId="0" applyNumberFormat="1" applyFont="1" applyFill="1" applyBorder="1" applyAlignment="1">
      <alignment horizontal="center" vertical="center" wrapText="1"/>
    </xf>
    <xf numFmtId="0" fontId="5" fillId="2" borderId="0" xfId="0" applyFont="1" applyFill="1" applyBorder="1" applyAlignment="1">
      <alignment horizontal="right" vertical="center"/>
    </xf>
    <xf numFmtId="3" fontId="11" fillId="2" borderId="2" xfId="1" applyNumberFormat="1" applyFont="1" applyFill="1" applyBorder="1" applyAlignment="1">
      <alignment horizontal="center" vertical="center" wrapText="1"/>
    </xf>
    <xf numFmtId="0" fontId="5" fillId="2" borderId="8" xfId="0" applyFont="1" applyFill="1" applyBorder="1" applyAlignment="1">
      <alignment horizontal="right" vertical="center"/>
    </xf>
    <xf numFmtId="3" fontId="11" fillId="2" borderId="8" xfId="1" applyNumberFormat="1" applyFont="1" applyFill="1" applyBorder="1" applyAlignment="1">
      <alignment horizontal="center" vertical="center" wrapText="1"/>
    </xf>
    <xf numFmtId="165" fontId="6" fillId="2" borderId="3" xfId="0" applyNumberFormat="1" applyFont="1" applyFill="1" applyBorder="1" applyAlignment="1">
      <alignment horizontal="center" vertical="center"/>
    </xf>
    <xf numFmtId="165" fontId="6" fillId="2" borderId="13" xfId="0" applyNumberFormat="1" applyFont="1" applyFill="1" applyBorder="1" applyAlignment="1">
      <alignment horizontal="center" vertical="center"/>
    </xf>
    <xf numFmtId="0" fontId="17" fillId="7" borderId="0" xfId="0" applyFont="1" applyFill="1" applyBorder="1" applyAlignment="1">
      <alignment horizontal="right" vertical="center"/>
    </xf>
    <xf numFmtId="0" fontId="18" fillId="7" borderId="0" xfId="0" applyFont="1" applyFill="1" applyBorder="1" applyAlignment="1">
      <alignment horizontal="right" vertical="center"/>
    </xf>
    <xf numFmtId="165" fontId="6" fillId="2" borderId="2" xfId="0" applyNumberFormat="1" applyFont="1" applyFill="1" applyBorder="1" applyAlignment="1">
      <alignment horizontal="center" vertical="center"/>
    </xf>
    <xf numFmtId="0" fontId="8" fillId="2" borderId="11" xfId="0" applyFont="1" applyFill="1" applyBorder="1" applyAlignment="1">
      <alignment horizontal="left" vertical="center"/>
    </xf>
    <xf numFmtId="0" fontId="14" fillId="2" borderId="6" xfId="0" applyFont="1" applyFill="1" applyBorder="1" applyAlignment="1">
      <alignment vertical="center"/>
    </xf>
    <xf numFmtId="0" fontId="15" fillId="2" borderId="6" xfId="0" applyFont="1" applyFill="1" applyBorder="1" applyAlignment="1">
      <alignment horizontal="center" vertical="center"/>
    </xf>
    <xf numFmtId="0" fontId="16" fillId="2" borderId="6" xfId="0" applyFont="1" applyFill="1" applyBorder="1" applyAlignment="1">
      <alignment horizontal="center" vertical="center"/>
    </xf>
    <xf numFmtId="0" fontId="15" fillId="2" borderId="6" xfId="0" applyFont="1" applyFill="1" applyBorder="1" applyAlignment="1">
      <alignment horizontal="right" vertical="center"/>
    </xf>
    <xf numFmtId="0" fontId="6" fillId="2" borderId="7" xfId="0" applyFont="1" applyFill="1" applyBorder="1" applyAlignment="1">
      <alignment vertical="center"/>
    </xf>
    <xf numFmtId="3" fontId="6" fillId="2" borderId="0" xfId="0" applyNumberFormat="1" applyFont="1" applyFill="1" applyBorder="1" applyAlignment="1">
      <alignment horizontal="center" vertical="center"/>
    </xf>
    <xf numFmtId="0" fontId="5" fillId="2" borderId="4" xfId="0" applyFont="1" applyFill="1" applyBorder="1" applyAlignment="1">
      <alignment horizontal="right" vertical="center" wrapText="1"/>
    </xf>
    <xf numFmtId="0" fontId="5" fillId="2" borderId="8" xfId="0" applyFont="1" applyFill="1" applyBorder="1" applyAlignment="1">
      <alignment horizontal="right" vertical="center" wrapText="1"/>
    </xf>
    <xf numFmtId="3" fontId="11" fillId="2" borderId="8" xfId="1" applyNumberFormat="1" applyFont="1" applyFill="1" applyBorder="1" applyAlignment="1">
      <alignment horizontal="left" vertical="center"/>
    </xf>
    <xf numFmtId="0" fontId="10" fillId="2" borderId="0" xfId="0" applyFont="1" applyFill="1" applyBorder="1" applyAlignment="1">
      <alignment vertical="center"/>
    </xf>
    <xf numFmtId="0" fontId="0" fillId="2" borderId="0" xfId="0" applyFill="1" applyBorder="1" applyAlignment="1">
      <alignment vertical="center"/>
    </xf>
    <xf numFmtId="5" fontId="6" fillId="2" borderId="13" xfId="0" applyNumberFormat="1" applyFont="1" applyFill="1" applyBorder="1" applyAlignment="1">
      <alignment horizontal="center" vertical="center"/>
    </xf>
    <xf numFmtId="0" fontId="6" fillId="2" borderId="3" xfId="0" applyFont="1" applyFill="1" applyBorder="1" applyAlignment="1">
      <alignment vertical="center"/>
    </xf>
    <xf numFmtId="0" fontId="6" fillId="2" borderId="0" xfId="0" applyFont="1" applyFill="1" applyBorder="1" applyAlignment="1">
      <alignment vertical="center"/>
    </xf>
    <xf numFmtId="0" fontId="6" fillId="2" borderId="9" xfId="0" applyFont="1" applyFill="1" applyBorder="1" applyAlignment="1">
      <alignment vertical="center"/>
    </xf>
    <xf numFmtId="0" fontId="5" fillId="2" borderId="3" xfId="0" applyFont="1" applyFill="1" applyBorder="1" applyAlignment="1">
      <alignment vertical="center"/>
    </xf>
    <xf numFmtId="0" fontId="5" fillId="2" borderId="0" xfId="0" applyFont="1" applyFill="1" applyBorder="1" applyAlignment="1">
      <alignment vertical="center"/>
    </xf>
    <xf numFmtId="0" fontId="5" fillId="2" borderId="0" xfId="0" applyFont="1" applyFill="1" applyBorder="1" applyAlignment="1">
      <alignment horizontal="right"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9" xfId="0" applyFont="1" applyFill="1" applyBorder="1" applyAlignment="1">
      <alignment horizontal="center" vertical="center"/>
    </xf>
    <xf numFmtId="165" fontId="6" fillId="2" borderId="0" xfId="0" applyNumberFormat="1" applyFont="1" applyFill="1" applyBorder="1" applyAlignment="1">
      <alignment horizontal="center" vertical="center"/>
    </xf>
    <xf numFmtId="6" fontId="5" fillId="7" borderId="0" xfId="0" applyNumberFormat="1" applyFont="1" applyFill="1" applyBorder="1" applyAlignment="1">
      <alignment horizontal="center" vertical="center"/>
    </xf>
    <xf numFmtId="0" fontId="6" fillId="7" borderId="4" xfId="0" applyFont="1" applyFill="1" applyBorder="1" applyAlignment="1">
      <alignment vertical="center"/>
    </xf>
    <xf numFmtId="0" fontId="6" fillId="7" borderId="8" xfId="0" applyFont="1" applyFill="1" applyBorder="1" applyAlignment="1">
      <alignment vertical="center"/>
    </xf>
    <xf numFmtId="0" fontId="0" fillId="0" borderId="1" xfId="0" applyBorder="1" applyAlignment="1">
      <alignment vertical="center"/>
    </xf>
    <xf numFmtId="0" fontId="7" fillId="0" borderId="1" xfId="0" applyFont="1" applyBorder="1" applyAlignment="1">
      <alignment vertical="center"/>
    </xf>
    <xf numFmtId="0" fontId="0" fillId="2" borderId="0" xfId="0" applyFill="1" applyBorder="1" applyAlignment="1">
      <alignment horizontal="left" vertical="center"/>
    </xf>
    <xf numFmtId="37" fontId="0" fillId="0" borderId="0" xfId="0" applyNumberFormat="1" applyAlignment="1">
      <alignment vertical="center"/>
    </xf>
    <xf numFmtId="164" fontId="0" fillId="0" borderId="0" xfId="0" applyNumberFormat="1" applyAlignment="1">
      <alignment vertical="center"/>
    </xf>
    <xf numFmtId="0" fontId="3" fillId="2" borderId="0" xfId="0" applyFont="1" applyFill="1" applyBorder="1" applyAlignment="1">
      <alignment vertical="center"/>
    </xf>
    <xf numFmtId="39" fontId="5" fillId="2" borderId="0" xfId="2" applyNumberFormat="1" applyFont="1" applyFill="1" applyBorder="1" applyAlignment="1">
      <alignment horizontal="center" vertical="center"/>
    </xf>
    <xf numFmtId="0" fontId="6" fillId="2" borderId="3" xfId="0" applyFont="1" applyFill="1" applyBorder="1" applyAlignment="1">
      <alignment horizontal="right" vertical="center"/>
    </xf>
    <xf numFmtId="0" fontId="20" fillId="9" borderId="2" xfId="0" applyFont="1" applyFill="1" applyBorder="1" applyAlignment="1">
      <alignment horizontal="center" vertical="center"/>
    </xf>
    <xf numFmtId="0" fontId="6" fillId="7" borderId="0" xfId="0" applyFont="1" applyFill="1" applyBorder="1" applyAlignment="1">
      <alignment horizontal="center" vertical="center"/>
    </xf>
    <xf numFmtId="0" fontId="0" fillId="2" borderId="9" xfId="0" applyFill="1" applyBorder="1" applyAlignment="1">
      <alignment vertical="center"/>
    </xf>
    <xf numFmtId="0" fontId="17" fillId="2" borderId="0" xfId="0" applyFont="1" applyFill="1" applyBorder="1" applyAlignment="1">
      <alignment horizontal="right" vertical="center"/>
    </xf>
    <xf numFmtId="0" fontId="4" fillId="3" borderId="2" xfId="0" applyFont="1" applyFill="1" applyBorder="1" applyAlignment="1">
      <alignment horizontal="center" vertical="center"/>
    </xf>
    <xf numFmtId="165" fontId="0" fillId="2" borderId="2" xfId="0" applyNumberFormat="1" applyFill="1" applyBorder="1" applyAlignment="1">
      <alignment horizontal="center" vertical="center"/>
    </xf>
    <xf numFmtId="8" fontId="0" fillId="0" borderId="0" xfId="0" applyNumberFormat="1" applyAlignment="1">
      <alignment vertical="center"/>
    </xf>
    <xf numFmtId="165" fontId="6" fillId="2" borderId="9" xfId="0" applyNumberFormat="1" applyFont="1" applyFill="1" applyBorder="1" applyAlignment="1">
      <alignment horizontal="center" vertical="center"/>
    </xf>
    <xf numFmtId="6" fontId="0" fillId="0" borderId="0" xfId="0" applyNumberFormat="1" applyAlignment="1">
      <alignment vertical="center"/>
    </xf>
    <xf numFmtId="165" fontId="6" fillId="7" borderId="0" xfId="0" applyNumberFormat="1" applyFont="1" applyFill="1" applyBorder="1" applyAlignment="1">
      <alignment horizontal="center" vertical="center"/>
    </xf>
    <xf numFmtId="6" fontId="5" fillId="0" borderId="0" xfId="0" applyNumberFormat="1" applyFont="1" applyFill="1" applyBorder="1" applyAlignment="1">
      <alignment horizontal="center" vertical="center"/>
    </xf>
    <xf numFmtId="6" fontId="0" fillId="7" borderId="0" xfId="0" applyNumberFormat="1" applyFill="1" applyBorder="1" applyAlignment="1">
      <alignment vertical="center"/>
    </xf>
    <xf numFmtId="0" fontId="6" fillId="7" borderId="0" xfId="0" applyFont="1" applyFill="1" applyBorder="1" applyAlignment="1">
      <alignment vertical="center"/>
    </xf>
    <xf numFmtId="0" fontId="0" fillId="0" borderId="0" xfId="0" applyBorder="1" applyAlignment="1">
      <alignment vertical="center"/>
    </xf>
    <xf numFmtId="166" fontId="0" fillId="0" borderId="0" xfId="0" applyNumberFormat="1" applyBorder="1" applyAlignment="1">
      <alignment vertical="center"/>
    </xf>
    <xf numFmtId="167" fontId="0" fillId="0" borderId="0" xfId="0" applyNumberFormat="1" applyAlignment="1">
      <alignment vertical="center"/>
    </xf>
    <xf numFmtId="0" fontId="0" fillId="0" borderId="0" xfId="0" applyBorder="1" applyAlignment="1">
      <alignment horizontal="left" vertical="center"/>
    </xf>
    <xf numFmtId="0" fontId="0" fillId="0" borderId="0" xfId="0" applyBorder="1" applyAlignment="1">
      <alignment horizontal="center" vertical="center"/>
    </xf>
    <xf numFmtId="165" fontId="6" fillId="2" borderId="0" xfId="0" applyNumberFormat="1" applyFont="1" applyFill="1" applyBorder="1" applyAlignment="1">
      <alignment vertical="center"/>
    </xf>
    <xf numFmtId="165" fontId="6" fillId="2" borderId="9" xfId="0" applyNumberFormat="1" applyFont="1" applyFill="1" applyBorder="1" applyAlignment="1">
      <alignment vertical="center"/>
    </xf>
    <xf numFmtId="0" fontId="0" fillId="2" borderId="4" xfId="0" applyFill="1" applyBorder="1" applyAlignment="1">
      <alignment vertical="center"/>
    </xf>
    <xf numFmtId="0" fontId="0" fillId="2" borderId="8" xfId="0" applyFill="1" applyBorder="1" applyAlignment="1">
      <alignment vertical="center"/>
    </xf>
    <xf numFmtId="0" fontId="0" fillId="2" borderId="8" xfId="0" applyFill="1" applyBorder="1" applyAlignment="1">
      <alignment horizontal="center" vertical="center"/>
    </xf>
    <xf numFmtId="165" fontId="0" fillId="2" borderId="8" xfId="0" applyNumberFormat="1" applyFill="1" applyBorder="1" applyAlignment="1">
      <alignment horizontal="center" vertical="center"/>
    </xf>
    <xf numFmtId="0" fontId="0" fillId="2" borderId="10" xfId="0" applyFill="1" applyBorder="1" applyAlignment="1">
      <alignment vertical="center"/>
    </xf>
    <xf numFmtId="165" fontId="0" fillId="2" borderId="0" xfId="0" applyNumberFormat="1" applyFill="1" applyBorder="1" applyAlignment="1">
      <alignment horizontal="center" vertical="center"/>
    </xf>
    <xf numFmtId="0" fontId="0" fillId="7" borderId="0" xfId="0" applyFill="1" applyBorder="1" applyAlignment="1">
      <alignment vertical="center"/>
    </xf>
    <xf numFmtId="0" fontId="0" fillId="7" borderId="0" xfId="0" applyFill="1" applyBorder="1" applyAlignment="1">
      <alignment horizontal="right" vertical="center"/>
    </xf>
    <xf numFmtId="0" fontId="6" fillId="7" borderId="0" xfId="0" applyFont="1" applyFill="1" applyBorder="1" applyAlignment="1">
      <alignment horizontal="right" vertical="center"/>
    </xf>
    <xf numFmtId="0" fontId="9" fillId="7" borderId="0" xfId="0" applyFont="1" applyFill="1" applyBorder="1" applyAlignment="1">
      <alignment horizontal="right" vertical="center"/>
    </xf>
    <xf numFmtId="0" fontId="5" fillId="7" borderId="3" xfId="0" applyFont="1" applyFill="1" applyBorder="1" applyAlignment="1">
      <alignment vertical="center"/>
    </xf>
    <xf numFmtId="39" fontId="12" fillId="7" borderId="9" xfId="2" applyNumberFormat="1" applyFont="1" applyFill="1" applyBorder="1" applyAlignment="1">
      <alignment horizontal="center" vertical="center"/>
    </xf>
    <xf numFmtId="0" fontId="5" fillId="7" borderId="0" xfId="0" applyFont="1" applyFill="1" applyBorder="1" applyAlignment="1">
      <alignment horizontal="right" vertical="center"/>
    </xf>
    <xf numFmtId="0" fontId="1" fillId="0" borderId="0" xfId="0" applyFont="1" applyAlignment="1">
      <alignment vertical="center"/>
    </xf>
    <xf numFmtId="0" fontId="21" fillId="9" borderId="2" xfId="0" applyFont="1" applyFill="1" applyBorder="1" applyAlignment="1">
      <alignment horizontal="center" vertical="center"/>
    </xf>
    <xf numFmtId="0" fontId="6" fillId="2" borderId="3" xfId="0" applyFont="1" applyFill="1" applyBorder="1" applyAlignment="1">
      <alignment vertical="center"/>
    </xf>
    <xf numFmtId="0" fontId="6" fillId="2" borderId="0" xfId="0" applyFont="1" applyFill="1" applyBorder="1" applyAlignment="1">
      <alignment vertical="center"/>
    </xf>
    <xf numFmtId="0" fontId="6" fillId="2" borderId="9" xfId="0" applyFont="1" applyFill="1" applyBorder="1" applyAlignment="1">
      <alignment vertical="center"/>
    </xf>
    <xf numFmtId="0" fontId="2" fillId="7" borderId="0" xfId="0" applyFont="1" applyFill="1"/>
    <xf numFmtId="0" fontId="2" fillId="7" borderId="0" xfId="0" applyFont="1" applyFill="1" applyAlignment="1">
      <alignment wrapText="1"/>
    </xf>
    <xf numFmtId="0" fontId="2" fillId="7" borderId="0" xfId="0" applyFont="1" applyFill="1" applyAlignment="1">
      <alignment horizontal="center"/>
    </xf>
    <xf numFmtId="0" fontId="2" fillId="0" borderId="0" xfId="0" applyFont="1" applyAlignment="1">
      <alignment horizontal="center"/>
    </xf>
    <xf numFmtId="0" fontId="2" fillId="0" borderId="0" xfId="0" applyFont="1"/>
    <xf numFmtId="0" fontId="23" fillId="7" borderId="0" xfId="0" applyFont="1" applyFill="1" applyAlignment="1">
      <alignment horizontal="center" vertical="center" wrapText="1"/>
    </xf>
    <xf numFmtId="0" fontId="23" fillId="0" borderId="0" xfId="0" applyFont="1" applyAlignment="1">
      <alignment horizontal="center" vertical="center" wrapText="1"/>
    </xf>
    <xf numFmtId="0" fontId="24" fillId="5" borderId="18" xfId="0" applyFont="1" applyFill="1" applyBorder="1" applyAlignment="1">
      <alignment horizontal="center" wrapText="1"/>
    </xf>
    <xf numFmtId="0" fontId="2" fillId="7" borderId="0" xfId="0" applyFont="1" applyFill="1" applyAlignment="1">
      <alignment horizontal="center" vertical="center"/>
    </xf>
    <xf numFmtId="0" fontId="26" fillId="7" borderId="12" xfId="0" applyFont="1" applyFill="1" applyBorder="1" applyAlignment="1">
      <alignment horizontal="center" vertical="center"/>
    </xf>
    <xf numFmtId="0" fontId="27" fillId="7" borderId="0" xfId="0" applyFont="1" applyFill="1" applyAlignment="1">
      <alignment horizontal="center" vertical="center"/>
    </xf>
    <xf numFmtId="3" fontId="27" fillId="7" borderId="0" xfId="0" applyNumberFormat="1" applyFont="1" applyFill="1" applyAlignment="1">
      <alignment horizontal="center" vertical="center"/>
    </xf>
    <xf numFmtId="0" fontId="28" fillId="0" borderId="2" xfId="0" applyFont="1" applyBorder="1" applyAlignment="1">
      <alignment horizontal="center" vertical="center"/>
    </xf>
    <xf numFmtId="0" fontId="2" fillId="0" borderId="0" xfId="0" applyFont="1" applyAlignment="1">
      <alignment horizontal="center" vertical="center"/>
    </xf>
    <xf numFmtId="7" fontId="2" fillId="0" borderId="0" xfId="0" applyNumberFormat="1" applyFont="1" applyAlignment="1">
      <alignment horizontal="center" vertical="center"/>
    </xf>
    <xf numFmtId="0" fontId="29" fillId="7" borderId="0" xfId="0" applyFont="1" applyFill="1" applyAlignment="1">
      <alignment horizontal="center" vertical="center"/>
    </xf>
    <xf numFmtId="0" fontId="27" fillId="7" borderId="0" xfId="0" applyFont="1" applyFill="1" applyAlignment="1">
      <alignment horizontal="left" vertical="center"/>
    </xf>
    <xf numFmtId="3" fontId="27" fillId="7" borderId="0" xfId="1" applyNumberFormat="1" applyFont="1" applyFill="1" applyAlignment="1">
      <alignment horizontal="center" vertical="center"/>
    </xf>
    <xf numFmtId="0" fontId="23" fillId="0" borderId="2" xfId="0" applyFont="1" applyBorder="1" applyAlignment="1">
      <alignment horizontal="center" vertical="center"/>
    </xf>
    <xf numFmtId="0" fontId="27" fillId="7" borderId="0" xfId="0" applyFont="1" applyFill="1" applyBorder="1" applyAlignment="1">
      <alignment horizontal="center" vertical="center"/>
    </xf>
    <xf numFmtId="0" fontId="26" fillId="7" borderId="0" xfId="0" applyFont="1" applyFill="1" applyBorder="1" applyAlignment="1">
      <alignment horizontal="center" vertical="center"/>
    </xf>
    <xf numFmtId="0" fontId="23" fillId="4" borderId="0" xfId="0" applyFont="1" applyFill="1" applyBorder="1" applyAlignment="1">
      <alignment horizontal="center"/>
    </xf>
    <xf numFmtId="0" fontId="23" fillId="4" borderId="9" xfId="0" applyFont="1" applyFill="1" applyBorder="1" applyAlignment="1">
      <alignment horizontal="center"/>
    </xf>
    <xf numFmtId="0" fontId="2" fillId="7" borderId="0" xfId="0" applyFont="1" applyFill="1" applyBorder="1" applyAlignment="1">
      <alignment horizontal="center"/>
    </xf>
    <xf numFmtId="0" fontId="23" fillId="4" borderId="5" xfId="0" applyFont="1" applyFill="1" applyBorder="1" applyAlignment="1">
      <alignment horizontal="center"/>
    </xf>
    <xf numFmtId="0" fontId="23" fillId="4" borderId="12" xfId="0" applyFont="1" applyFill="1" applyBorder="1" applyAlignment="1">
      <alignment horizontal="center"/>
    </xf>
    <xf numFmtId="0" fontId="23" fillId="4" borderId="3" xfId="0" applyFont="1" applyFill="1" applyBorder="1" applyAlignment="1">
      <alignment horizontal="center"/>
    </xf>
    <xf numFmtId="0" fontId="23" fillId="4" borderId="18" xfId="0" applyFont="1" applyFill="1" applyBorder="1" applyAlignment="1">
      <alignment horizontal="center"/>
    </xf>
    <xf numFmtId="0" fontId="23" fillId="4" borderId="6" xfId="0" applyFont="1" applyFill="1" applyBorder="1" applyAlignment="1">
      <alignment horizontal="center"/>
    </xf>
    <xf numFmtId="0" fontId="23" fillId="4" borderId="7" xfId="0" applyFont="1" applyFill="1" applyBorder="1" applyAlignment="1">
      <alignment horizontal="center" wrapText="1"/>
    </xf>
    <xf numFmtId="0" fontId="23" fillId="4" borderId="2" xfId="0" applyFont="1" applyFill="1" applyBorder="1" applyAlignment="1">
      <alignment horizontal="center" wrapText="1"/>
    </xf>
    <xf numFmtId="0" fontId="2" fillId="2" borderId="6" xfId="0" applyFont="1" applyFill="1" applyBorder="1" applyAlignment="1">
      <alignment horizontal="center"/>
    </xf>
    <xf numFmtId="3" fontId="2" fillId="2" borderId="7" xfId="0" applyNumberFormat="1" applyFont="1" applyFill="1" applyBorder="1" applyAlignment="1">
      <alignment horizontal="center" wrapText="1"/>
    </xf>
    <xf numFmtId="0" fontId="23" fillId="7" borderId="11" xfId="0" applyFont="1" applyFill="1" applyBorder="1" applyAlignment="1">
      <alignment horizontal="center" vertical="center"/>
    </xf>
    <xf numFmtId="3" fontId="2" fillId="7" borderId="18" xfId="0" applyNumberFormat="1" applyFont="1" applyFill="1" applyBorder="1" applyAlignment="1">
      <alignment horizontal="center"/>
    </xf>
    <xf numFmtId="0" fontId="2" fillId="2" borderId="0" xfId="0" applyFont="1" applyFill="1" applyBorder="1" applyAlignment="1">
      <alignment horizontal="center" vertical="center"/>
    </xf>
    <xf numFmtId="3" fontId="2" fillId="2" borderId="9" xfId="0" applyNumberFormat="1" applyFont="1" applyFill="1" applyBorder="1" applyAlignment="1">
      <alignment horizontal="center" wrapText="1"/>
    </xf>
    <xf numFmtId="0" fontId="2" fillId="7" borderId="0" xfId="0" applyFont="1" applyFill="1" applyBorder="1" applyAlignment="1">
      <alignment horizontal="center" vertical="center"/>
    </xf>
    <xf numFmtId="0" fontId="23" fillId="7" borderId="3" xfId="0" applyFont="1" applyFill="1" applyBorder="1" applyAlignment="1">
      <alignment horizontal="center" vertical="center"/>
    </xf>
    <xf numFmtId="3" fontId="2" fillId="7" borderId="13" xfId="0" applyNumberFormat="1" applyFont="1" applyFill="1" applyBorder="1" applyAlignment="1">
      <alignment horizontal="center"/>
    </xf>
    <xf numFmtId="0" fontId="23" fillId="7" borderId="4" xfId="0" applyFont="1" applyFill="1" applyBorder="1" applyAlignment="1">
      <alignment horizontal="center" vertical="center"/>
    </xf>
    <xf numFmtId="3" fontId="2" fillId="7" borderId="19" xfId="0" applyNumberFormat="1" applyFont="1" applyFill="1" applyBorder="1" applyAlignment="1">
      <alignment horizontal="center"/>
    </xf>
    <xf numFmtId="0" fontId="2" fillId="0" borderId="0" xfId="0" applyFont="1" applyAlignment="1">
      <alignment wrapText="1"/>
    </xf>
    <xf numFmtId="0" fontId="25" fillId="7" borderId="0" xfId="0" applyFont="1" applyFill="1" applyBorder="1" applyAlignment="1">
      <alignment horizontal="left" vertical="center"/>
    </xf>
    <xf numFmtId="0" fontId="2" fillId="2" borderId="8" xfId="0" applyFont="1" applyFill="1" applyBorder="1" applyAlignment="1">
      <alignment horizontal="center" vertical="center"/>
    </xf>
    <xf numFmtId="3" fontId="2" fillId="2" borderId="10" xfId="0" applyNumberFormat="1" applyFont="1" applyFill="1" applyBorder="1" applyAlignment="1">
      <alignment horizontal="center" wrapText="1"/>
    </xf>
    <xf numFmtId="0" fontId="2" fillId="7" borderId="21" xfId="0" applyFont="1" applyFill="1" applyBorder="1" applyAlignment="1">
      <alignment wrapText="1"/>
    </xf>
    <xf numFmtId="0" fontId="2" fillId="0" borderId="21" xfId="0" applyFont="1" applyBorder="1" applyAlignment="1">
      <alignment wrapText="1"/>
    </xf>
    <xf numFmtId="0" fontId="2" fillId="7" borderId="21" xfId="0" applyFont="1" applyFill="1" applyBorder="1"/>
    <xf numFmtId="0" fontId="2" fillId="7" borderId="20" xfId="0" applyFont="1" applyFill="1" applyBorder="1" applyAlignment="1">
      <alignment wrapText="1"/>
    </xf>
    <xf numFmtId="0" fontId="2" fillId="0" borderId="20" xfId="0" applyFont="1" applyBorder="1" applyAlignment="1">
      <alignment wrapText="1"/>
    </xf>
    <xf numFmtId="0" fontId="2" fillId="7" borderId="20" xfId="0" applyFont="1" applyFill="1" applyBorder="1"/>
    <xf numFmtId="0" fontId="30" fillId="7" borderId="12" xfId="0" applyFont="1" applyFill="1" applyBorder="1" applyAlignment="1">
      <alignment horizontal="center" vertical="center"/>
    </xf>
    <xf numFmtId="0" fontId="2" fillId="7" borderId="22" xfId="0" applyFont="1" applyFill="1" applyBorder="1" applyAlignment="1">
      <alignment wrapText="1"/>
    </xf>
    <xf numFmtId="0" fontId="2" fillId="0" borderId="22" xfId="0" applyFont="1" applyBorder="1" applyAlignment="1">
      <alignment wrapText="1"/>
    </xf>
    <xf numFmtId="0" fontId="2" fillId="7" borderId="22" xfId="0" applyFont="1" applyFill="1" applyBorder="1"/>
    <xf numFmtId="0" fontId="2" fillId="7" borderId="26" xfId="0" applyFont="1" applyFill="1" applyBorder="1" applyAlignment="1">
      <alignment wrapText="1"/>
    </xf>
    <xf numFmtId="0" fontId="2" fillId="7" borderId="0" xfId="0" applyFont="1" applyFill="1" applyBorder="1" applyAlignment="1">
      <alignment wrapText="1"/>
    </xf>
    <xf numFmtId="0" fontId="2" fillId="7" borderId="27" xfId="0" applyFont="1" applyFill="1" applyBorder="1"/>
    <xf numFmtId="0" fontId="23" fillId="7" borderId="26" xfId="0" applyFont="1" applyFill="1" applyBorder="1" applyAlignment="1">
      <alignment horizontal="center" vertical="center" wrapText="1"/>
    </xf>
    <xf numFmtId="0" fontId="23" fillId="7" borderId="0" xfId="0" applyFont="1" applyFill="1" applyBorder="1" applyAlignment="1">
      <alignment horizontal="center" vertical="center" wrapText="1"/>
    </xf>
    <xf numFmtId="0" fontId="23" fillId="7" borderId="27" xfId="0" applyFont="1" applyFill="1" applyBorder="1" applyAlignment="1">
      <alignment horizontal="center" vertical="center" wrapText="1"/>
    </xf>
    <xf numFmtId="0" fontId="24" fillId="5" borderId="29" xfId="0" applyFont="1" applyFill="1" applyBorder="1" applyAlignment="1">
      <alignment horizontal="center" vertical="center" wrapText="1"/>
    </xf>
    <xf numFmtId="0" fontId="2" fillId="2" borderId="28" xfId="0" applyFont="1" applyFill="1" applyBorder="1" applyAlignment="1">
      <alignment horizontal="center" vertical="center"/>
    </xf>
    <xf numFmtId="0" fontId="23" fillId="6" borderId="30" xfId="0" applyFont="1" applyFill="1" applyBorder="1" applyAlignment="1" applyProtection="1">
      <alignment horizontal="center" vertical="center"/>
      <protection locked="0"/>
    </xf>
    <xf numFmtId="164" fontId="23" fillId="6" borderId="30" xfId="0" applyNumberFormat="1" applyFont="1" applyFill="1" applyBorder="1" applyAlignment="1" applyProtection="1">
      <alignment horizontal="center" vertical="center"/>
      <protection locked="0"/>
    </xf>
    <xf numFmtId="7" fontId="23" fillId="6" borderId="30" xfId="2" applyNumberFormat="1" applyFont="1" applyFill="1" applyBorder="1" applyAlignment="1" applyProtection="1">
      <alignment horizontal="center" vertical="center"/>
      <protection locked="0"/>
    </xf>
    <xf numFmtId="2" fontId="23" fillId="6" borderId="30" xfId="0" applyNumberFormat="1" applyFont="1" applyFill="1" applyBorder="1" applyAlignment="1" applyProtection="1">
      <alignment horizontal="center" vertical="center"/>
      <protection locked="0"/>
    </xf>
    <xf numFmtId="0" fontId="2" fillId="7" borderId="28" xfId="0" applyFont="1" applyFill="1" applyBorder="1" applyAlignment="1">
      <alignment horizontal="center" vertical="center"/>
    </xf>
    <xf numFmtId="0" fontId="23" fillId="4" borderId="26" xfId="0" applyFont="1" applyFill="1" applyBorder="1" applyAlignment="1">
      <alignment horizontal="center"/>
    </xf>
    <xf numFmtId="0" fontId="23" fillId="4" borderId="33" xfId="0" applyFont="1" applyFill="1" applyBorder="1" applyAlignment="1">
      <alignment horizontal="center"/>
    </xf>
    <xf numFmtId="0" fontId="2" fillId="0" borderId="0" xfId="0" applyFont="1" applyBorder="1" applyAlignment="1">
      <alignment wrapText="1"/>
    </xf>
    <xf numFmtId="0" fontId="2" fillId="7" borderId="0" xfId="0" applyFont="1" applyFill="1" applyBorder="1" applyAlignment="1">
      <alignment horizontal="left" vertical="center"/>
    </xf>
    <xf numFmtId="0" fontId="2" fillId="7" borderId="0" xfId="0" applyFont="1" applyFill="1" applyBorder="1" applyAlignment="1"/>
    <xf numFmtId="0" fontId="25" fillId="7" borderId="36" xfId="0" applyFont="1" applyFill="1" applyBorder="1" applyAlignment="1">
      <alignment horizontal="left" vertical="center"/>
    </xf>
    <xf numFmtId="0" fontId="2" fillId="7" borderId="36" xfId="0" applyFont="1" applyFill="1" applyBorder="1" applyAlignment="1">
      <alignment horizontal="left" vertical="center"/>
    </xf>
    <xf numFmtId="0" fontId="2" fillId="7" borderId="23" xfId="0" applyFont="1" applyFill="1" applyBorder="1" applyAlignment="1">
      <alignment wrapText="1"/>
    </xf>
    <xf numFmtId="0" fontId="2" fillId="7" borderId="24" xfId="0" applyFont="1" applyFill="1" applyBorder="1" applyAlignment="1">
      <alignment wrapText="1"/>
    </xf>
    <xf numFmtId="0" fontId="2" fillId="7" borderId="25" xfId="0" applyFont="1" applyFill="1" applyBorder="1"/>
    <xf numFmtId="7" fontId="23" fillId="12" borderId="29" xfId="2" applyNumberFormat="1" applyFont="1" applyFill="1" applyBorder="1" applyAlignment="1" applyProtection="1">
      <alignment horizontal="center" vertical="center"/>
      <protection locked="0"/>
    </xf>
    <xf numFmtId="7" fontId="23" fillId="12" borderId="30" xfId="2" applyNumberFormat="1" applyFont="1" applyFill="1" applyBorder="1" applyAlignment="1" applyProtection="1">
      <alignment horizontal="center" vertical="center"/>
      <protection locked="0"/>
    </xf>
    <xf numFmtId="0" fontId="2" fillId="7" borderId="37" xfId="0" applyFont="1" applyFill="1" applyBorder="1" applyAlignment="1">
      <alignment horizontal="left" vertical="center"/>
    </xf>
    <xf numFmtId="0" fontId="2" fillId="7" borderId="38" xfId="0" applyFont="1" applyFill="1" applyBorder="1" applyAlignment="1">
      <alignment horizontal="left" vertical="center"/>
    </xf>
    <xf numFmtId="0" fontId="2" fillId="7" borderId="39" xfId="0" applyFont="1" applyFill="1" applyBorder="1" applyAlignment="1">
      <alignment wrapText="1"/>
    </xf>
    <xf numFmtId="0" fontId="2" fillId="0" borderId="39" xfId="0" applyFont="1" applyBorder="1" applyAlignment="1">
      <alignment wrapText="1"/>
    </xf>
    <xf numFmtId="0" fontId="2" fillId="7" borderId="40" xfId="0" applyFont="1" applyFill="1" applyBorder="1"/>
    <xf numFmtId="1" fontId="2" fillId="7" borderId="7" xfId="0" applyNumberFormat="1" applyFont="1" applyFill="1" applyBorder="1" applyAlignment="1">
      <alignment horizontal="center" vertical="center"/>
    </xf>
    <xf numFmtId="1" fontId="2" fillId="7" borderId="9" xfId="0" applyNumberFormat="1" applyFont="1" applyFill="1" applyBorder="1" applyAlignment="1">
      <alignment horizontal="center" vertical="center"/>
    </xf>
    <xf numFmtId="1" fontId="2" fillId="7" borderId="10" xfId="0" applyNumberFormat="1" applyFont="1" applyFill="1" applyBorder="1" applyAlignment="1">
      <alignment horizontal="center" vertical="center"/>
    </xf>
    <xf numFmtId="49" fontId="2" fillId="7" borderId="33" xfId="0" applyNumberFormat="1" applyFont="1" applyFill="1" applyBorder="1" applyAlignment="1">
      <alignment horizontal="center" vertical="center"/>
    </xf>
    <xf numFmtId="49" fontId="2" fillId="7" borderId="34" xfId="0" applyNumberFormat="1" applyFont="1" applyFill="1" applyBorder="1" applyAlignment="1">
      <alignment horizontal="center" vertical="center"/>
    </xf>
    <xf numFmtId="49" fontId="2" fillId="7" borderId="35" xfId="0" applyNumberFormat="1" applyFont="1" applyFill="1" applyBorder="1" applyAlignment="1">
      <alignment horizontal="center" vertical="center"/>
    </xf>
    <xf numFmtId="0" fontId="2" fillId="7" borderId="0" xfId="0" applyFont="1" applyFill="1" applyBorder="1" applyAlignment="1">
      <alignment wrapText="1"/>
    </xf>
    <xf numFmtId="0" fontId="6" fillId="2" borderId="3" xfId="0" applyFont="1" applyFill="1" applyBorder="1" applyAlignment="1">
      <alignment vertical="center"/>
    </xf>
    <xf numFmtId="0" fontId="23" fillId="2" borderId="4" xfId="0" applyFont="1" applyFill="1" applyBorder="1" applyAlignment="1">
      <alignment horizontal="center" vertical="center"/>
    </xf>
    <xf numFmtId="0" fontId="23" fillId="2" borderId="11" xfId="0" applyFont="1" applyFill="1" applyBorder="1" applyAlignment="1">
      <alignment horizontal="center"/>
    </xf>
    <xf numFmtId="0" fontId="23" fillId="2" borderId="3" xfId="0" applyFont="1" applyFill="1" applyBorder="1" applyAlignment="1">
      <alignment horizontal="center" vertical="center"/>
    </xf>
    <xf numFmtId="0" fontId="2" fillId="2" borderId="18" xfId="0" applyFont="1" applyFill="1" applyBorder="1" applyAlignment="1">
      <alignment horizontal="center"/>
    </xf>
    <xf numFmtId="0" fontId="2" fillId="2" borderId="13" xfId="0" applyFont="1" applyFill="1" applyBorder="1" applyAlignment="1">
      <alignment horizontal="center" vertical="center"/>
    </xf>
    <xf numFmtId="0" fontId="2" fillId="2" borderId="19" xfId="0" applyFont="1" applyFill="1" applyBorder="1" applyAlignment="1">
      <alignment horizontal="center" vertical="center"/>
    </xf>
    <xf numFmtId="0" fontId="2" fillId="7" borderId="0" xfId="0" applyFont="1" applyFill="1" applyBorder="1" applyAlignment="1">
      <alignment wrapText="1"/>
    </xf>
    <xf numFmtId="0" fontId="2" fillId="7" borderId="26" xfId="0" applyFont="1" applyFill="1" applyBorder="1" applyAlignment="1">
      <alignment wrapText="1"/>
    </xf>
    <xf numFmtId="0" fontId="2" fillId="7" borderId="0" xfId="0" applyFont="1" applyFill="1" applyBorder="1" applyAlignment="1">
      <alignment wrapText="1"/>
    </xf>
    <xf numFmtId="0" fontId="23" fillId="2" borderId="13" xfId="0" applyFont="1" applyFill="1" applyBorder="1" applyAlignment="1">
      <alignment horizontal="center" vertical="center"/>
    </xf>
    <xf numFmtId="0" fontId="23" fillId="11" borderId="2" xfId="0" applyFont="1" applyFill="1" applyBorder="1" applyAlignment="1" applyProtection="1">
      <alignment horizontal="center" vertical="center"/>
    </xf>
    <xf numFmtId="0" fontId="2" fillId="7" borderId="2" xfId="0" applyFont="1" applyFill="1" applyBorder="1" applyAlignment="1" applyProtection="1">
      <alignment horizontal="center" wrapText="1"/>
    </xf>
    <xf numFmtId="0" fontId="2" fillId="7" borderId="0" xfId="0" applyFont="1" applyFill="1" applyBorder="1" applyAlignment="1" applyProtection="1">
      <alignment horizontal="center" wrapText="1"/>
    </xf>
    <xf numFmtId="0" fontId="2" fillId="2" borderId="2" xfId="0" applyFont="1" applyFill="1" applyBorder="1" applyAlignment="1">
      <alignment horizontal="left" vertical="center" indent="1"/>
    </xf>
    <xf numFmtId="0" fontId="23" fillId="0" borderId="26" xfId="0" applyFont="1" applyBorder="1" applyAlignment="1">
      <alignment horizontal="center" vertical="center"/>
    </xf>
    <xf numFmtId="0" fontId="23" fillId="0" borderId="0" xfId="0" applyFont="1" applyBorder="1" applyAlignment="1">
      <alignment horizontal="center" vertical="center"/>
    </xf>
    <xf numFmtId="0" fontId="23" fillId="0" borderId="27" xfId="0" applyFont="1" applyBorder="1" applyAlignment="1">
      <alignment horizontal="center" vertical="center"/>
    </xf>
    <xf numFmtId="0" fontId="23" fillId="4" borderId="31" xfId="0" applyFont="1" applyFill="1" applyBorder="1" applyAlignment="1">
      <alignment horizontal="center"/>
    </xf>
    <xf numFmtId="0" fontId="23" fillId="4" borderId="10" xfId="0" applyFont="1" applyFill="1" applyBorder="1" applyAlignment="1">
      <alignment horizontal="center"/>
    </xf>
    <xf numFmtId="0" fontId="24" fillId="5" borderId="28" xfId="0" applyFont="1" applyFill="1" applyBorder="1" applyAlignment="1">
      <alignment horizontal="center" wrapText="1"/>
    </xf>
    <xf numFmtId="0" fontId="24" fillId="5" borderId="18" xfId="0" applyFont="1" applyFill="1" applyBorder="1" applyAlignment="1">
      <alignment horizontal="center" wrapText="1"/>
    </xf>
    <xf numFmtId="0" fontId="2" fillId="7" borderId="26" xfId="0" applyFont="1" applyFill="1" applyBorder="1" applyAlignment="1">
      <alignment wrapText="1"/>
    </xf>
    <xf numFmtId="0" fontId="2" fillId="7" borderId="0" xfId="0" applyFont="1" applyFill="1" applyBorder="1" applyAlignment="1">
      <alignment wrapText="1"/>
    </xf>
    <xf numFmtId="0" fontId="2" fillId="7" borderId="27" xfId="0" applyFont="1" applyFill="1" applyBorder="1" applyAlignment="1">
      <alignment wrapText="1"/>
    </xf>
    <xf numFmtId="0" fontId="2" fillId="7" borderId="2" xfId="0" applyFont="1" applyFill="1" applyBorder="1" applyAlignment="1">
      <alignment horizontal="left" vertical="center" indent="1"/>
    </xf>
    <xf numFmtId="0" fontId="23" fillId="4" borderId="4" xfId="0" applyFont="1" applyFill="1" applyBorder="1" applyAlignment="1">
      <alignment horizontal="center"/>
    </xf>
    <xf numFmtId="0" fontId="23" fillId="4" borderId="32" xfId="0" applyFont="1" applyFill="1" applyBorder="1" applyAlignment="1">
      <alignment horizontal="center"/>
    </xf>
    <xf numFmtId="0" fontId="2" fillId="7" borderId="14" xfId="0" applyFont="1" applyFill="1" applyBorder="1" applyAlignment="1">
      <alignment horizontal="left" vertical="center" indent="1"/>
    </xf>
    <xf numFmtId="0" fontId="2" fillId="7" borderId="5" xfId="0" applyFont="1" applyFill="1" applyBorder="1" applyAlignment="1">
      <alignment horizontal="left" vertical="center" indent="1"/>
    </xf>
    <xf numFmtId="0" fontId="2" fillId="7" borderId="12" xfId="0" applyFont="1" applyFill="1" applyBorder="1" applyAlignment="1">
      <alignment horizontal="left" vertical="center" indent="1"/>
    </xf>
    <xf numFmtId="0" fontId="5" fillId="2" borderId="3" xfId="0" applyFont="1" applyFill="1" applyBorder="1" applyAlignment="1">
      <alignment horizontal="right" vertical="center" wrapText="1"/>
    </xf>
    <xf numFmtId="0" fontId="5" fillId="2" borderId="0" xfId="0" applyFont="1" applyFill="1" applyBorder="1" applyAlignment="1">
      <alignment horizontal="right" vertical="center" wrapText="1"/>
    </xf>
    <xf numFmtId="165" fontId="19" fillId="9" borderId="2" xfId="0" applyNumberFormat="1" applyFont="1" applyFill="1" applyBorder="1" applyAlignment="1">
      <alignment horizontal="center" vertical="center"/>
    </xf>
    <xf numFmtId="6" fontId="6" fillId="2" borderId="2" xfId="0" applyNumberFormat="1" applyFont="1" applyFill="1" applyBorder="1" applyAlignment="1">
      <alignment horizontal="center" vertical="center"/>
    </xf>
    <xf numFmtId="6" fontId="5" fillId="8" borderId="2" xfId="0" applyNumberFormat="1" applyFont="1" applyFill="1" applyBorder="1" applyAlignment="1">
      <alignment horizontal="center" vertical="center"/>
    </xf>
    <xf numFmtId="5" fontId="9" fillId="0" borderId="2" xfId="0" applyNumberFormat="1" applyFont="1" applyBorder="1" applyAlignment="1">
      <alignment horizontal="center" vertical="center"/>
    </xf>
    <xf numFmtId="165" fontId="9" fillId="0" borderId="14" xfId="0" applyNumberFormat="1" applyFont="1" applyBorder="1" applyAlignment="1">
      <alignment horizontal="center" vertical="center"/>
    </xf>
    <xf numFmtId="165" fontId="9" fillId="0" borderId="12" xfId="0" applyNumberFormat="1" applyFont="1" applyBorder="1" applyAlignment="1">
      <alignment horizontal="center" vertical="center"/>
    </xf>
    <xf numFmtId="0" fontId="13" fillId="10" borderId="14" xfId="0" applyFont="1" applyFill="1" applyBorder="1" applyAlignment="1">
      <alignment horizontal="center" vertical="center"/>
    </xf>
    <xf numFmtId="0" fontId="13" fillId="10" borderId="5" xfId="0" applyFont="1" applyFill="1" applyBorder="1" applyAlignment="1">
      <alignment horizontal="center" vertical="center"/>
    </xf>
    <xf numFmtId="0" fontId="13" fillId="10" borderId="12" xfId="0" applyFont="1" applyFill="1" applyBorder="1" applyAlignment="1">
      <alignment horizontal="center" vertical="center"/>
    </xf>
    <xf numFmtId="166" fontId="12" fillId="11" borderId="5" xfId="2" applyNumberFormat="1" applyFont="1" applyFill="1" applyBorder="1" applyAlignment="1">
      <alignment horizontal="center" vertical="center"/>
    </xf>
    <xf numFmtId="166" fontId="12" fillId="11" borderId="12" xfId="2" applyNumberFormat="1" applyFont="1" applyFill="1" applyBorder="1" applyAlignment="1">
      <alignment horizontal="center" vertical="center"/>
    </xf>
    <xf numFmtId="165" fontId="6" fillId="2" borderId="6" xfId="0" applyNumberFormat="1" applyFont="1" applyFill="1" applyBorder="1" applyAlignment="1">
      <alignment horizontal="center" vertical="center"/>
    </xf>
    <xf numFmtId="0" fontId="6" fillId="2" borderId="7"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9" xfId="0" applyFont="1" applyFill="1" applyBorder="1" applyAlignment="1">
      <alignment horizontal="center" vertical="center"/>
    </xf>
    <xf numFmtId="0" fontId="5" fillId="2" borderId="3" xfId="0" applyFont="1" applyFill="1" applyBorder="1" applyAlignment="1">
      <alignment vertical="center"/>
    </xf>
    <xf numFmtId="0" fontId="5" fillId="2" borderId="0" xfId="0" applyFont="1" applyFill="1" applyBorder="1" applyAlignment="1">
      <alignment vertical="center"/>
    </xf>
    <xf numFmtId="0" fontId="13" fillId="0" borderId="3"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9" xfId="0" applyFont="1" applyFill="1" applyBorder="1" applyAlignment="1">
      <alignment horizontal="center" vertical="center"/>
    </xf>
    <xf numFmtId="0" fontId="5" fillId="11" borderId="14" xfId="0" applyFont="1" applyFill="1" applyBorder="1" applyAlignment="1">
      <alignment horizontal="center" vertical="center"/>
    </xf>
    <xf numFmtId="0" fontId="5" fillId="11" borderId="5" xfId="0" applyFont="1" applyFill="1" applyBorder="1" applyAlignment="1">
      <alignment horizontal="center" vertical="center"/>
    </xf>
    <xf numFmtId="0" fontId="5" fillId="11" borderId="12" xfId="0" applyFont="1" applyFill="1" applyBorder="1" applyAlignment="1">
      <alignment horizontal="center" vertical="center"/>
    </xf>
    <xf numFmtId="164" fontId="6" fillId="2" borderId="14" xfId="1" applyNumberFormat="1" applyFont="1" applyFill="1" applyBorder="1" applyAlignment="1">
      <alignment horizontal="center" vertical="center"/>
    </xf>
    <xf numFmtId="164" fontId="6" fillId="2" borderId="12" xfId="1" applyNumberFormat="1" applyFont="1" applyFill="1" applyBorder="1" applyAlignment="1">
      <alignment horizontal="center" vertical="center"/>
    </xf>
    <xf numFmtId="37" fontId="6" fillId="2" borderId="14" xfId="1" applyNumberFormat="1" applyFont="1" applyFill="1" applyBorder="1" applyAlignment="1">
      <alignment horizontal="center" vertical="center"/>
    </xf>
    <xf numFmtId="37" fontId="6" fillId="2" borderId="12" xfId="1" applyNumberFormat="1" applyFont="1" applyFill="1" applyBorder="1" applyAlignment="1">
      <alignment horizontal="center" vertical="center"/>
    </xf>
    <xf numFmtId="0" fontId="21" fillId="9" borderId="2" xfId="0" applyFont="1" applyFill="1" applyBorder="1" applyAlignment="1">
      <alignment horizontal="center" vertical="center"/>
    </xf>
    <xf numFmtId="5" fontId="6" fillId="2" borderId="14" xfId="1" applyNumberFormat="1" applyFont="1" applyFill="1" applyBorder="1" applyAlignment="1">
      <alignment horizontal="center" vertical="center"/>
    </xf>
    <xf numFmtId="5" fontId="6" fillId="2" borderId="12" xfId="1" applyNumberFormat="1" applyFont="1" applyFill="1" applyBorder="1" applyAlignment="1">
      <alignment horizontal="center" vertical="center"/>
    </xf>
    <xf numFmtId="165" fontId="6" fillId="2" borderId="14" xfId="1" applyNumberFormat="1" applyFont="1" applyFill="1" applyBorder="1" applyAlignment="1">
      <alignment horizontal="center" vertical="center"/>
    </xf>
    <xf numFmtId="165" fontId="6" fillId="2" borderId="12" xfId="1" applyNumberFormat="1" applyFont="1" applyFill="1" applyBorder="1" applyAlignment="1">
      <alignment horizontal="center" vertical="center"/>
    </xf>
    <xf numFmtId="0" fontId="2" fillId="0" borderId="15" xfId="0" applyFont="1" applyBorder="1" applyAlignment="1">
      <alignment vertical="center" wrapText="1"/>
    </xf>
    <xf numFmtId="0" fontId="2" fillId="0" borderId="16" xfId="0" applyFont="1" applyBorder="1" applyAlignment="1">
      <alignment vertical="center"/>
    </xf>
    <xf numFmtId="0" fontId="2" fillId="0" borderId="17" xfId="0" applyFont="1" applyBorder="1" applyAlignment="1">
      <alignment vertical="center"/>
    </xf>
    <xf numFmtId="0" fontId="2" fillId="0" borderId="0" xfId="0" applyFont="1" applyBorder="1" applyAlignment="1">
      <alignment vertical="center"/>
    </xf>
    <xf numFmtId="0" fontId="22" fillId="2" borderId="17" xfId="0" applyFont="1" applyFill="1" applyBorder="1" applyAlignment="1">
      <alignment horizontal="center" vertical="center"/>
    </xf>
    <xf numFmtId="0" fontId="22" fillId="2" borderId="0" xfId="0" applyFont="1" applyFill="1" applyBorder="1" applyAlignment="1">
      <alignment horizontal="center" vertical="center"/>
    </xf>
    <xf numFmtId="0" fontId="19" fillId="2" borderId="0" xfId="0" applyFont="1" applyFill="1" applyBorder="1" applyAlignment="1">
      <alignment horizontal="center" vertical="center"/>
    </xf>
    <xf numFmtId="0" fontId="6" fillId="7" borderId="14" xfId="0" applyFont="1" applyFill="1" applyBorder="1" applyAlignment="1">
      <alignment vertical="center"/>
    </xf>
    <xf numFmtId="0" fontId="6" fillId="7" borderId="5" xfId="0" applyFont="1" applyFill="1" applyBorder="1" applyAlignment="1">
      <alignment vertical="center"/>
    </xf>
    <xf numFmtId="0" fontId="6" fillId="7" borderId="12" xfId="0" applyFont="1" applyFill="1" applyBorder="1" applyAlignment="1">
      <alignment vertical="center"/>
    </xf>
    <xf numFmtId="0" fontId="6" fillId="2" borderId="3" xfId="0" applyFont="1" applyFill="1" applyBorder="1" applyAlignment="1">
      <alignment horizontal="left" vertical="center" wrapText="1"/>
    </xf>
    <xf numFmtId="0" fontId="6" fillId="2" borderId="0" xfId="0" applyFont="1" applyFill="1" applyBorder="1" applyAlignment="1">
      <alignment horizontal="left" vertical="center"/>
    </xf>
    <xf numFmtId="0" fontId="6" fillId="2" borderId="11" xfId="0" applyFont="1" applyFill="1" applyBorder="1" applyAlignment="1">
      <alignment vertical="center"/>
    </xf>
    <xf numFmtId="0" fontId="6" fillId="2" borderId="6" xfId="0" applyFont="1" applyFill="1" applyBorder="1" applyAlignment="1">
      <alignment vertical="center"/>
    </xf>
    <xf numFmtId="0" fontId="19" fillId="9" borderId="14" xfId="0" applyFont="1" applyFill="1" applyBorder="1" applyAlignment="1">
      <alignment horizontal="center" vertical="center"/>
    </xf>
    <xf numFmtId="0" fontId="19" fillId="9" borderId="5" xfId="0" applyFont="1" applyFill="1" applyBorder="1" applyAlignment="1">
      <alignment horizontal="center" vertical="center"/>
    </xf>
    <xf numFmtId="0" fontId="19" fillId="9" borderId="12" xfId="0" applyFont="1" applyFill="1" applyBorder="1" applyAlignment="1">
      <alignment horizontal="center" vertical="center"/>
    </xf>
    <xf numFmtId="0" fontId="6" fillId="2" borderId="3" xfId="0" applyFont="1" applyFill="1" applyBorder="1" applyAlignment="1">
      <alignment vertical="center"/>
    </xf>
    <xf numFmtId="0" fontId="6" fillId="2" borderId="0" xfId="0" applyFont="1" applyFill="1" applyBorder="1" applyAlignment="1">
      <alignment vertical="center"/>
    </xf>
    <xf numFmtId="0" fontId="6" fillId="2" borderId="9" xfId="0" applyFont="1" applyFill="1" applyBorder="1" applyAlignment="1">
      <alignment vertical="center"/>
    </xf>
    <xf numFmtId="5" fontId="5" fillId="8" borderId="14" xfId="2" applyNumberFormat="1" applyFont="1" applyFill="1" applyBorder="1" applyAlignment="1">
      <alignment horizontal="center" vertical="center"/>
    </xf>
    <xf numFmtId="5" fontId="5" fillId="8" borderId="12" xfId="2" applyNumberFormat="1" applyFont="1" applyFill="1" applyBorder="1" applyAlignment="1">
      <alignment horizontal="center" vertical="center"/>
    </xf>
    <xf numFmtId="0" fontId="20" fillId="9" borderId="2" xfId="0" applyFont="1" applyFill="1" applyBorder="1" applyAlignment="1">
      <alignment horizontal="center" vertical="center" wrapText="1"/>
    </xf>
    <xf numFmtId="5" fontId="5" fillId="7" borderId="14" xfId="2" applyNumberFormat="1" applyFont="1" applyFill="1" applyBorder="1" applyAlignment="1">
      <alignment horizontal="center" vertical="center"/>
    </xf>
    <xf numFmtId="5" fontId="5" fillId="7" borderId="12" xfId="2" applyNumberFormat="1" applyFont="1" applyFill="1" applyBorder="1" applyAlignment="1">
      <alignment horizontal="center" vertical="center"/>
    </xf>
    <xf numFmtId="168" fontId="6" fillId="7" borderId="14" xfId="0" applyNumberFormat="1" applyFont="1" applyFill="1" applyBorder="1" applyAlignment="1">
      <alignment horizontal="center" vertical="center"/>
    </xf>
    <xf numFmtId="168" fontId="6" fillId="7" borderId="12" xfId="0" applyNumberFormat="1" applyFont="1" applyFill="1" applyBorder="1" applyAlignment="1">
      <alignment horizontal="center" vertical="center"/>
    </xf>
    <xf numFmtId="37" fontId="12" fillId="7" borderId="14" xfId="2" applyNumberFormat="1" applyFont="1" applyFill="1" applyBorder="1" applyAlignment="1">
      <alignment horizontal="center" vertical="center"/>
    </xf>
    <xf numFmtId="37" fontId="12" fillId="7" borderId="12" xfId="2" applyNumberFormat="1" applyFont="1" applyFill="1" applyBorder="1" applyAlignment="1">
      <alignment horizontal="center" vertical="center"/>
    </xf>
    <xf numFmtId="0" fontId="2" fillId="7" borderId="18" xfId="0" applyFont="1" applyFill="1" applyBorder="1" applyAlignment="1" applyProtection="1">
      <alignment horizontal="center" vertical="center" wrapText="1"/>
    </xf>
    <xf numFmtId="0" fontId="2" fillId="7" borderId="19" xfId="0" applyFont="1" applyFill="1" applyBorder="1" applyAlignment="1" applyProtection="1">
      <alignment horizontal="center" vertical="center" wrapText="1"/>
    </xf>
    <xf numFmtId="0" fontId="2" fillId="7" borderId="6" xfId="0" applyFont="1" applyFill="1" applyBorder="1" applyAlignment="1" applyProtection="1">
      <alignment horizontal="center" wrapText="1"/>
    </xf>
  </cellXfs>
  <cellStyles count="3">
    <cellStyle name="Comma" xfId="1" builtinId="3"/>
    <cellStyle name="Currency" xfId="2"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CCFFCC"/>
      <rgbColor rgb="00993366"/>
      <rgbColor rgb="00FFFFCC"/>
      <rgbColor rgb="00CCFFFF"/>
      <rgbColor rgb="00660066"/>
      <rgbColor rgb="00FF8080"/>
      <rgbColor rgb="000066CC"/>
      <rgbColor rgb="00CCFFCC"/>
      <rgbColor rgb="00000080"/>
      <rgbColor rgb="00FF00FF"/>
      <rgbColor rgb="00FFFF00"/>
      <rgbColor rgb="0000FFFF"/>
      <rgbColor rgb="00800080"/>
      <rgbColor rgb="00800000"/>
      <rgbColor rgb="00008080"/>
      <rgbColor rgb="000000FF"/>
      <rgbColor rgb="0000CCFF"/>
      <rgbColor rgb="00CCFFFF"/>
      <rgbColor rgb="00CCFFCC"/>
      <rgbColor rgb="00FFFF99"/>
      <rgbColor rgb="00CCFFCC"/>
      <rgbColor rgb="00CCFF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CC33"/>
      <color rgb="FFFFFF99"/>
      <color rgb="FF9FD789"/>
      <color rgb="FF54BC74"/>
      <color rgb="FFFFFFCC"/>
      <color rgb="FFCCFFCC"/>
      <color rgb="FF7F0C03"/>
      <color rgb="FF669900"/>
      <color rgb="FF00CC99"/>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n-US"/>
              <a:t>Annual ROI</a:t>
            </a:r>
          </a:p>
        </c:rich>
      </c:tx>
      <c:overlay val="0"/>
      <c:spPr>
        <a:noFill/>
        <a:ln w="25400">
          <a:noFill/>
        </a:ln>
      </c:spPr>
    </c:title>
    <c:autoTitleDeleted val="0"/>
    <c:plotArea>
      <c:layout/>
      <c:barChart>
        <c:barDir val="col"/>
        <c:grouping val="clustered"/>
        <c:varyColors val="0"/>
        <c:ser>
          <c:idx val="0"/>
          <c:order val="0"/>
          <c:spPr>
            <a:solidFill>
              <a:srgbClr val="008000"/>
            </a:solidFill>
            <a:ln w="12700">
              <a:solidFill>
                <a:srgbClr val="000000"/>
              </a:solidFill>
              <a:prstDash val="solid"/>
            </a:ln>
          </c:spPr>
          <c:invertIfNegative val="0"/>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gapWidth val="150"/>
        <c:axId val="171542784"/>
        <c:axId val="166650240"/>
      </c:barChart>
      <c:catAx>
        <c:axId val="171542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25" b="1" i="0" u="none" strike="noStrike" baseline="0">
                <a:solidFill>
                  <a:srgbClr val="000000"/>
                </a:solidFill>
                <a:latin typeface="Arial"/>
                <a:ea typeface="Arial"/>
                <a:cs typeface="Arial"/>
              </a:defRPr>
            </a:pPr>
            <a:endParaRPr lang="en-US"/>
          </a:p>
        </c:txPr>
        <c:crossAx val="166650240"/>
        <c:crosses val="autoZero"/>
        <c:auto val="1"/>
        <c:lblAlgn val="ctr"/>
        <c:lblOffset val="100"/>
        <c:tickLblSkip val="1"/>
        <c:tickMarkSkip val="1"/>
        <c:noMultiLvlLbl val="0"/>
      </c:catAx>
      <c:valAx>
        <c:axId val="166650240"/>
        <c:scaling>
          <c:orientation val="minMax"/>
          <c:min val="-200000"/>
        </c:scaling>
        <c:delete val="0"/>
        <c:axPos val="l"/>
        <c:majorGridlines>
          <c:spPr>
            <a:ln w="3175">
              <a:solidFill>
                <a:srgbClr val="000000"/>
              </a:solidFill>
              <a:prstDash val="solid"/>
            </a:ln>
          </c:spPr>
        </c:majorGridlines>
        <c:numFmt formatCode="\$#,##0_);\(\$#,##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en-US"/>
          </a:p>
        </c:txPr>
        <c:crossAx val="171542784"/>
        <c:crosses val="autoZero"/>
        <c:crossBetween val="between"/>
        <c:minorUnit val="25000"/>
      </c:valAx>
      <c:spPr>
        <a:solidFill>
          <a:srgbClr val="CCFFCC"/>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411" r="0.75000000000000411"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n-US"/>
              <a:t>Annual ROI</a:t>
            </a:r>
          </a:p>
        </c:rich>
      </c:tx>
      <c:overlay val="0"/>
      <c:spPr>
        <a:noFill/>
        <a:ln w="25400">
          <a:noFill/>
        </a:ln>
      </c:spPr>
    </c:title>
    <c:autoTitleDeleted val="0"/>
    <c:plotArea>
      <c:layout/>
      <c:barChart>
        <c:barDir val="col"/>
        <c:grouping val="clustered"/>
        <c:varyColors val="0"/>
        <c:ser>
          <c:idx val="0"/>
          <c:order val="0"/>
          <c:spPr>
            <a:solidFill>
              <a:srgbClr val="008000"/>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166674432"/>
        <c:axId val="166675968"/>
      </c:barChart>
      <c:catAx>
        <c:axId val="166674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25" b="1" i="0" u="none" strike="noStrike" baseline="0">
                <a:solidFill>
                  <a:srgbClr val="000000"/>
                </a:solidFill>
                <a:latin typeface="Arial"/>
                <a:ea typeface="Arial"/>
                <a:cs typeface="Arial"/>
              </a:defRPr>
            </a:pPr>
            <a:endParaRPr lang="en-US"/>
          </a:p>
        </c:txPr>
        <c:crossAx val="166675968"/>
        <c:crosses val="autoZero"/>
        <c:auto val="1"/>
        <c:lblAlgn val="ctr"/>
        <c:lblOffset val="100"/>
        <c:tickLblSkip val="1"/>
        <c:tickMarkSkip val="1"/>
        <c:noMultiLvlLbl val="0"/>
      </c:catAx>
      <c:valAx>
        <c:axId val="166675968"/>
        <c:scaling>
          <c:orientation val="minMax"/>
          <c:min val="-200000"/>
        </c:scaling>
        <c:delete val="0"/>
        <c:axPos val="l"/>
        <c:majorGridlines>
          <c:spPr>
            <a:ln w="3175">
              <a:solidFill>
                <a:srgbClr val="000000"/>
              </a:solidFill>
              <a:prstDash val="solid"/>
            </a:ln>
          </c:spPr>
        </c:majorGridlines>
        <c:numFmt formatCode="\$#,##0_);\(\$#,##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en-US"/>
          </a:p>
        </c:txPr>
        <c:crossAx val="166674432"/>
        <c:crosses val="autoZero"/>
        <c:crossBetween val="between"/>
        <c:minorUnit val="25000"/>
      </c:valAx>
      <c:spPr>
        <a:solidFill>
          <a:srgbClr val="CCFFCC"/>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488" r="0.75000000000000488"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200"/>
              <a:t>Total Cost of Ownership Comparison</a:t>
            </a:r>
          </a:p>
        </c:rich>
      </c:tx>
      <c:layout/>
      <c:overlay val="0"/>
    </c:title>
    <c:autoTitleDeleted val="0"/>
    <c:plotArea>
      <c:layout>
        <c:manualLayout>
          <c:layoutTarget val="inner"/>
          <c:xMode val="edge"/>
          <c:yMode val="edge"/>
          <c:x val="0.13399831867049664"/>
          <c:y val="0.15131142827618074"/>
          <c:w val="0.64228315109558465"/>
          <c:h val="0.67651909882358996"/>
        </c:manualLayout>
      </c:layout>
      <c:barChart>
        <c:barDir val="col"/>
        <c:grouping val="stacked"/>
        <c:varyColors val="0"/>
        <c:ser>
          <c:idx val="0"/>
          <c:order val="0"/>
          <c:tx>
            <c:strRef>
              <c:f>'Total Cost of Ownership Summary'!$B$32</c:f>
              <c:strCache>
                <c:ptCount val="1"/>
                <c:pt idx="0">
                  <c:v>Net Investment</c:v>
                </c:pt>
              </c:strCache>
            </c:strRef>
          </c:tx>
          <c:spPr>
            <a:effectLst>
              <a:outerShdw blurRad="76200" dir="13500000" sy="23000" kx="1200000" algn="br" rotWithShape="0">
                <a:prstClr val="black">
                  <a:alpha val="20000"/>
                </a:prstClr>
              </a:outerShdw>
            </a:effectLst>
            <a:scene3d>
              <a:camera prst="orthographicFront"/>
              <a:lightRig rig="threePt" dir="t">
                <a:rot lat="0" lon="0" rev="1200000"/>
              </a:lightRig>
            </a:scene3d>
            <a:sp3d>
              <a:bevelT w="63500" h="25400"/>
              <a:bevelB/>
            </a:sp3d>
          </c:spPr>
          <c:invertIfNegative val="0"/>
          <c:cat>
            <c:strRef>
              <c:f>'Total Cost of Ownership Summary'!$C$29:$D$29</c:f>
              <c:strCache>
                <c:ptCount val="2"/>
                <c:pt idx="0">
                  <c:v>200W Incandescent</c:v>
                </c:pt>
                <c:pt idx="1">
                  <c:v>LED</c:v>
                </c:pt>
              </c:strCache>
            </c:strRef>
          </c:cat>
          <c:val>
            <c:numRef>
              <c:f>'Total Cost of Ownership Summary'!$C$32:$D$32</c:f>
              <c:numCache>
                <c:formatCode>"$"#,##0_);\("$"#,##0\)</c:formatCode>
                <c:ptCount val="2"/>
                <c:pt idx="0" formatCode="&quot;$&quot;#,##0">
                  <c:v>10000</c:v>
                </c:pt>
                <c:pt idx="1">
                  <c:v>40000</c:v>
                </c:pt>
              </c:numCache>
            </c:numRef>
          </c:val>
        </c:ser>
        <c:ser>
          <c:idx val="1"/>
          <c:order val="1"/>
          <c:tx>
            <c:strRef>
              <c:f>'Total Cost of Ownership Summary'!$B$33</c:f>
              <c:strCache>
                <c:ptCount val="1"/>
                <c:pt idx="0">
                  <c:v>Total Energy Costs</c:v>
                </c:pt>
              </c:strCache>
            </c:strRef>
          </c:tx>
          <c:spPr>
            <a:effectLst>
              <a:outerShdw blurRad="76200" dir="13500000" sy="23000" kx="1200000" algn="br" rotWithShape="0">
                <a:prstClr val="black">
                  <a:alpha val="20000"/>
                </a:prstClr>
              </a:outerShdw>
            </a:effectLst>
            <a:scene3d>
              <a:camera prst="orthographicFront"/>
              <a:lightRig rig="threePt" dir="t">
                <a:rot lat="0" lon="0" rev="1200000"/>
              </a:lightRig>
            </a:scene3d>
            <a:sp3d>
              <a:bevelT w="63500" h="25400"/>
              <a:bevelB/>
            </a:sp3d>
          </c:spPr>
          <c:invertIfNegative val="0"/>
          <c:cat>
            <c:strRef>
              <c:f>'Total Cost of Ownership Summary'!$C$29:$D$29</c:f>
              <c:strCache>
                <c:ptCount val="2"/>
                <c:pt idx="0">
                  <c:v>200W Incandescent</c:v>
                </c:pt>
                <c:pt idx="1">
                  <c:v>LED</c:v>
                </c:pt>
              </c:strCache>
            </c:strRef>
          </c:cat>
          <c:val>
            <c:numRef>
              <c:f>'Total Cost of Ownership Summary'!$C$33:$D$33</c:f>
              <c:numCache>
                <c:formatCode>"$"#,##0</c:formatCode>
                <c:ptCount val="2"/>
                <c:pt idx="0">
                  <c:v>86000</c:v>
                </c:pt>
                <c:pt idx="1">
                  <c:v>8800</c:v>
                </c:pt>
              </c:numCache>
            </c:numRef>
          </c:val>
        </c:ser>
        <c:ser>
          <c:idx val="2"/>
          <c:order val="2"/>
          <c:tx>
            <c:strRef>
              <c:f>'Total Cost of Ownership Summary'!$B$34</c:f>
              <c:strCache>
                <c:ptCount val="1"/>
                <c:pt idx="0">
                  <c:v>Total Maintenance Costs</c:v>
                </c:pt>
              </c:strCache>
            </c:strRef>
          </c:tx>
          <c:spPr>
            <a:effectLst>
              <a:outerShdw blurRad="76200" dir="13500000" sy="23000" kx="1200000" algn="br" rotWithShape="0">
                <a:prstClr val="black">
                  <a:alpha val="20000"/>
                </a:prstClr>
              </a:outerShdw>
            </a:effectLst>
            <a:scene3d>
              <a:camera prst="orthographicFront"/>
              <a:lightRig rig="threePt" dir="t">
                <a:rot lat="0" lon="0" rev="1200000"/>
              </a:lightRig>
            </a:scene3d>
            <a:sp3d>
              <a:bevelT w="63500" h="25400"/>
              <a:bevelB/>
            </a:sp3d>
          </c:spPr>
          <c:invertIfNegative val="0"/>
          <c:cat>
            <c:strRef>
              <c:f>'Total Cost of Ownership Summary'!$C$29:$D$29</c:f>
              <c:strCache>
                <c:ptCount val="2"/>
                <c:pt idx="0">
                  <c:v>200W Incandescent</c:v>
                </c:pt>
                <c:pt idx="1">
                  <c:v>LED</c:v>
                </c:pt>
              </c:strCache>
            </c:strRef>
          </c:cat>
          <c:val>
            <c:numRef>
              <c:f>'Total Cost of Ownership Summary'!$C$34:$D$34</c:f>
              <c:numCache>
                <c:formatCode>"$"#,##0</c:formatCode>
                <c:ptCount val="2"/>
                <c:pt idx="0">
                  <c:v>549090.90909090918</c:v>
                </c:pt>
                <c:pt idx="1">
                  <c:v>0</c:v>
                </c:pt>
              </c:numCache>
            </c:numRef>
          </c:val>
        </c:ser>
        <c:dLbls>
          <c:showLegendKey val="0"/>
          <c:showVal val="0"/>
          <c:showCatName val="0"/>
          <c:showSerName val="0"/>
          <c:showPercent val="0"/>
          <c:showBubbleSize val="0"/>
        </c:dLbls>
        <c:gapWidth val="75"/>
        <c:overlap val="100"/>
        <c:axId val="166791808"/>
        <c:axId val="166793600"/>
      </c:barChart>
      <c:catAx>
        <c:axId val="166791808"/>
        <c:scaling>
          <c:orientation val="minMax"/>
        </c:scaling>
        <c:delete val="0"/>
        <c:axPos val="b"/>
        <c:majorTickMark val="out"/>
        <c:minorTickMark val="none"/>
        <c:tickLblPos val="nextTo"/>
        <c:txPr>
          <a:bodyPr/>
          <a:lstStyle/>
          <a:p>
            <a:pPr>
              <a:defRPr sz="1600" b="1"/>
            </a:pPr>
            <a:endParaRPr lang="en-US"/>
          </a:p>
        </c:txPr>
        <c:crossAx val="166793600"/>
        <c:crosses val="autoZero"/>
        <c:auto val="1"/>
        <c:lblAlgn val="ctr"/>
        <c:lblOffset val="100"/>
        <c:noMultiLvlLbl val="0"/>
      </c:catAx>
      <c:valAx>
        <c:axId val="166793600"/>
        <c:scaling>
          <c:orientation val="minMax"/>
        </c:scaling>
        <c:delete val="0"/>
        <c:axPos val="l"/>
        <c:majorGridlines/>
        <c:numFmt formatCode="&quot;$&quot;#,##0" sourceLinked="1"/>
        <c:majorTickMark val="out"/>
        <c:minorTickMark val="none"/>
        <c:tickLblPos val="nextTo"/>
        <c:crossAx val="166791808"/>
        <c:crosses val="autoZero"/>
        <c:crossBetween val="between"/>
      </c:valAx>
    </c:plotArea>
    <c:legend>
      <c:legendPos val="r"/>
      <c:layout/>
      <c:overlay val="0"/>
      <c:txPr>
        <a:bodyPr/>
        <a:lstStyle/>
        <a:p>
          <a:pPr>
            <a:defRPr sz="1200"/>
          </a:pPr>
          <a:endParaRPr lang="en-US"/>
        </a:p>
      </c:txPr>
    </c:legend>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4.jpeg"/><Relationship Id="rId6" Type="http://schemas.openxmlformats.org/officeDocument/2006/relationships/image" Target="../media/image3.png"/><Relationship Id="rId5" Type="http://schemas.openxmlformats.org/officeDocument/2006/relationships/image" Target="../media/image5.pn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8</xdr:col>
      <xdr:colOff>51196</xdr:colOff>
      <xdr:row>0</xdr:row>
      <xdr:rowOff>67279</xdr:rowOff>
    </xdr:from>
    <xdr:to>
      <xdr:col>8</xdr:col>
      <xdr:colOff>1696638</xdr:colOff>
      <xdr:row>2</xdr:row>
      <xdr:rowOff>115519</xdr:rowOff>
    </xdr:to>
    <xdr:pic>
      <xdr:nvPicPr>
        <xdr:cNvPr id="8344" name="Picture 4" descr="CooperCH 2c Logo large "/>
        <xdr:cNvPicPr>
          <a:picLocks noChangeAspect="1" noChangeArrowheads="1"/>
        </xdr:cNvPicPr>
      </xdr:nvPicPr>
      <xdr:blipFill>
        <a:blip xmlns:r="http://schemas.openxmlformats.org/officeDocument/2006/relationships" r:embed="rId1" cstate="print"/>
        <a:srcRect/>
        <a:stretch>
          <a:fillRect/>
        </a:stretch>
      </xdr:blipFill>
      <xdr:spPr bwMode="auto">
        <a:xfrm>
          <a:off x="5432821" y="67279"/>
          <a:ext cx="1645442" cy="333990"/>
        </a:xfrm>
        <a:prstGeom prst="rect">
          <a:avLst/>
        </a:prstGeom>
        <a:noFill/>
        <a:ln w="9525">
          <a:noFill/>
          <a:miter lim="800000"/>
          <a:headEnd/>
          <a:tailEnd/>
        </a:ln>
      </xdr:spPr>
    </xdr:pic>
    <xdr:clientData/>
  </xdr:twoCellAnchor>
  <xdr:twoCellAnchor editAs="oneCell">
    <xdr:from>
      <xdr:col>1</xdr:col>
      <xdr:colOff>35718</xdr:colOff>
      <xdr:row>0</xdr:row>
      <xdr:rowOff>47626</xdr:rowOff>
    </xdr:from>
    <xdr:to>
      <xdr:col>1</xdr:col>
      <xdr:colOff>511655</xdr:colOff>
      <xdr:row>3</xdr:row>
      <xdr:rowOff>23453</xdr:rowOff>
    </xdr:to>
    <xdr:pic>
      <xdr:nvPicPr>
        <xdr:cNvPr id="8345" name="Picture 5"/>
        <xdr:cNvPicPr>
          <a:picLocks noChangeAspect="1" noChangeArrowheads="1"/>
        </xdr:cNvPicPr>
      </xdr:nvPicPr>
      <xdr:blipFill>
        <a:blip xmlns:r="http://schemas.openxmlformats.org/officeDocument/2006/relationships" r:embed="rId2" cstate="print"/>
        <a:srcRect/>
        <a:stretch>
          <a:fillRect/>
        </a:stretch>
      </xdr:blipFill>
      <xdr:spPr bwMode="auto">
        <a:xfrm>
          <a:off x="642937" y="190501"/>
          <a:ext cx="475937" cy="404452"/>
        </a:xfrm>
        <a:prstGeom prst="rect">
          <a:avLst/>
        </a:prstGeom>
        <a:noFill/>
        <a:ln w="1">
          <a:noFill/>
          <a:miter lim="800000"/>
          <a:headEnd/>
          <a:tailEnd/>
        </a:ln>
      </xdr:spPr>
    </xdr:pic>
    <xdr:clientData/>
  </xdr:twoCellAnchor>
  <xdr:twoCellAnchor editAs="oneCell">
    <xdr:from>
      <xdr:col>1</xdr:col>
      <xdr:colOff>714375</xdr:colOff>
      <xdr:row>0</xdr:row>
      <xdr:rowOff>47625</xdr:rowOff>
    </xdr:from>
    <xdr:to>
      <xdr:col>2</xdr:col>
      <xdr:colOff>323850</xdr:colOff>
      <xdr:row>3</xdr:row>
      <xdr:rowOff>91474</xdr:rowOff>
    </xdr:to>
    <xdr:pic>
      <xdr:nvPicPr>
        <xdr:cNvPr id="6" name="Picture 5"/>
        <xdr:cNvPicPr>
          <a:picLocks noChangeAspect="1" noChangeArrowheads="1"/>
        </xdr:cNvPicPr>
      </xdr:nvPicPr>
      <xdr:blipFill>
        <a:blip xmlns:r="http://schemas.openxmlformats.org/officeDocument/2006/relationships" r:embed="rId3" cstate="print">
          <a:clrChange>
            <a:clrFrom>
              <a:srgbClr val="FDFDFD"/>
            </a:clrFrom>
            <a:clrTo>
              <a:srgbClr val="FDFDFD">
                <a:alpha val="0"/>
              </a:srgbClr>
            </a:clrTo>
          </a:clrChange>
          <a:extLst>
            <a:ext uri="{28A0092B-C50C-407E-A947-70E740481C1C}">
              <a14:useLocalDpi xmlns:a14="http://schemas.microsoft.com/office/drawing/2010/main" val="0"/>
            </a:ext>
          </a:extLst>
        </a:blip>
        <a:srcRect/>
        <a:stretch>
          <a:fillRect/>
        </a:stretch>
      </xdr:blipFill>
      <xdr:spPr bwMode="auto">
        <a:xfrm>
          <a:off x="838200" y="47625"/>
          <a:ext cx="552450" cy="472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19050</xdr:colOff>
      <xdr:row>0</xdr:row>
      <xdr:rowOff>47625</xdr:rowOff>
    </xdr:from>
    <xdr:to>
      <xdr:col>8</xdr:col>
      <xdr:colOff>365435</xdr:colOff>
      <xdr:row>2</xdr:row>
      <xdr:rowOff>123825</xdr:rowOff>
    </xdr:to>
    <xdr:pic>
      <xdr:nvPicPr>
        <xdr:cNvPr id="5632" name="Picture 3" descr="CooperCH 2c Logo large "/>
        <xdr:cNvPicPr>
          <a:picLocks noChangeAspect="1" noChangeArrowheads="1"/>
        </xdr:cNvPicPr>
      </xdr:nvPicPr>
      <xdr:blipFill>
        <a:blip xmlns:r="http://schemas.openxmlformats.org/officeDocument/2006/relationships" r:embed="rId1" cstate="print"/>
        <a:srcRect/>
        <a:stretch>
          <a:fillRect/>
        </a:stretch>
      </xdr:blipFill>
      <xdr:spPr bwMode="auto">
        <a:xfrm>
          <a:off x="7000875" y="47625"/>
          <a:ext cx="1981200" cy="400050"/>
        </a:xfrm>
        <a:prstGeom prst="rect">
          <a:avLst/>
        </a:prstGeom>
        <a:noFill/>
        <a:ln w="9525">
          <a:noFill/>
          <a:miter lim="800000"/>
          <a:headEnd/>
          <a:tailEnd/>
        </a:ln>
      </xdr:spPr>
    </xdr:pic>
    <xdr:clientData/>
  </xdr:twoCellAnchor>
  <xdr:twoCellAnchor>
    <xdr:from>
      <xdr:col>0</xdr:col>
      <xdr:colOff>0</xdr:colOff>
      <xdr:row>53</xdr:row>
      <xdr:rowOff>0</xdr:rowOff>
    </xdr:from>
    <xdr:to>
      <xdr:col>8</xdr:col>
      <xdr:colOff>590550</xdr:colOff>
      <xdr:row>53</xdr:row>
      <xdr:rowOff>0</xdr:rowOff>
    </xdr:to>
    <xdr:graphicFrame macro="">
      <xdr:nvGraphicFramePr>
        <xdr:cNvPr id="563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55</xdr:row>
      <xdr:rowOff>0</xdr:rowOff>
    </xdr:from>
    <xdr:to>
      <xdr:col>8</xdr:col>
      <xdr:colOff>590550</xdr:colOff>
      <xdr:row>55</xdr:row>
      <xdr:rowOff>0</xdr:rowOff>
    </xdr:to>
    <xdr:graphicFrame macro="">
      <xdr:nvGraphicFramePr>
        <xdr:cNvPr id="563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358588</xdr:colOff>
      <xdr:row>38</xdr:row>
      <xdr:rowOff>186263</xdr:rowOff>
    </xdr:from>
    <xdr:to>
      <xdr:col>8</xdr:col>
      <xdr:colOff>219881</xdr:colOff>
      <xdr:row>52</xdr:row>
      <xdr:rowOff>151417</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54348</xdr:colOff>
      <xdr:row>0</xdr:row>
      <xdr:rowOff>75080</xdr:rowOff>
    </xdr:from>
    <xdr:to>
      <xdr:col>0</xdr:col>
      <xdr:colOff>568698</xdr:colOff>
      <xdr:row>3</xdr:row>
      <xdr:rowOff>22973</xdr:rowOff>
    </xdr:to>
    <xdr:pic>
      <xdr:nvPicPr>
        <xdr:cNvPr id="5631"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4348" y="75080"/>
          <a:ext cx="514350" cy="418540"/>
        </a:xfrm>
        <a:prstGeom prst="rect">
          <a:avLst/>
        </a:prstGeom>
        <a:noFill/>
        <a:ln w="1">
          <a:noFill/>
          <a:miter lim="800000"/>
          <a:headEnd/>
          <a:tailEnd/>
        </a:ln>
      </xdr:spPr>
    </xdr:pic>
    <xdr:clientData/>
  </xdr:twoCellAnchor>
  <xdr:twoCellAnchor editAs="oneCell">
    <xdr:from>
      <xdr:col>1</xdr:col>
      <xdr:colOff>31877</xdr:colOff>
      <xdr:row>2</xdr:row>
      <xdr:rowOff>44823</xdr:rowOff>
    </xdr:from>
    <xdr:to>
      <xdr:col>2</xdr:col>
      <xdr:colOff>8886</xdr:colOff>
      <xdr:row>7</xdr:row>
      <xdr:rowOff>78441</xdr:rowOff>
    </xdr:to>
    <xdr:pic>
      <xdr:nvPicPr>
        <xdr:cNvPr id="8" name="Picture 7"/>
        <xdr:cNvPicPr>
          <a:picLocks noChangeAspect="1" noChangeArrowheads="1"/>
        </xdr:cNvPicPr>
      </xdr:nvPicPr>
      <xdr:blipFill>
        <a:blip xmlns:r="http://schemas.openxmlformats.org/officeDocument/2006/relationships" r:embed="rId6" cstate="print">
          <a:clrChange>
            <a:clrFrom>
              <a:srgbClr val="FDFDFD"/>
            </a:clrFrom>
            <a:clrTo>
              <a:srgbClr val="FDFDFD">
                <a:alpha val="0"/>
              </a:srgbClr>
            </a:clrTo>
          </a:clrChange>
          <a:extLst>
            <a:ext uri="{28A0092B-C50C-407E-A947-70E740481C1C}">
              <a14:useLocalDpi xmlns:a14="http://schemas.microsoft.com/office/drawing/2010/main" val="0"/>
            </a:ext>
          </a:extLst>
        </a:blip>
        <a:srcRect/>
        <a:stretch>
          <a:fillRect/>
        </a:stretch>
      </xdr:blipFill>
      <xdr:spPr bwMode="auto">
        <a:xfrm>
          <a:off x="636995" y="358588"/>
          <a:ext cx="1388950" cy="101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4"/>
  <sheetViews>
    <sheetView showGridLines="0" tabSelected="1" view="pageBreakPreview" zoomScaleNormal="115" zoomScaleSheetLayoutView="100" workbookViewId="0">
      <selection activeCell="O50" sqref="O50"/>
    </sheetView>
  </sheetViews>
  <sheetFormatPr defaultRowHeight="11.25" x14ac:dyDescent="0.2"/>
  <cols>
    <col min="1" max="1" width="1.85546875" style="96" customWidth="1"/>
    <col min="2" max="2" width="14.140625" style="134" customWidth="1"/>
    <col min="3" max="3" width="23.5703125" style="134" customWidth="1"/>
    <col min="4" max="4" width="15.7109375" style="134" customWidth="1"/>
    <col min="5" max="5" width="12.7109375" style="134" customWidth="1"/>
    <col min="6" max="6" width="6" style="134" customWidth="1"/>
    <col min="7" max="7" width="20.28515625" style="134" customWidth="1"/>
    <col min="8" max="8" width="4.5703125" style="134" customWidth="1"/>
    <col min="9" max="9" width="26.42578125" style="96" customWidth="1"/>
    <col min="10" max="10" width="23.140625" style="95" hidden="1" customWidth="1"/>
    <col min="11" max="11" width="13.140625" style="95" hidden="1" customWidth="1"/>
    <col min="12" max="12" width="16.140625" style="96" hidden="1" customWidth="1"/>
    <col min="13" max="13" width="9.140625" style="95" hidden="1" customWidth="1"/>
    <col min="14" max="14" width="19.28515625" style="95" hidden="1" customWidth="1"/>
    <col min="15" max="15" width="15.5703125" style="95" customWidth="1"/>
    <col min="16" max="16384" width="9.140625" style="96"/>
  </cols>
  <sheetData>
    <row r="1" spans="2:14" x14ac:dyDescent="0.2">
      <c r="B1" s="168"/>
      <c r="C1" s="169"/>
      <c r="D1" s="169"/>
      <c r="E1" s="169"/>
      <c r="F1" s="169"/>
      <c r="G1" s="169"/>
      <c r="H1" s="169"/>
      <c r="I1" s="170"/>
      <c r="J1" s="94"/>
      <c r="K1" s="94"/>
      <c r="L1" s="92"/>
      <c r="M1" s="94"/>
    </row>
    <row r="2" spans="2:14" x14ac:dyDescent="0.2">
      <c r="B2" s="151"/>
      <c r="C2" s="152"/>
      <c r="D2" s="152"/>
      <c r="E2" s="152"/>
      <c r="F2" s="152"/>
      <c r="G2" s="152"/>
      <c r="H2" s="152"/>
      <c r="I2" s="153"/>
      <c r="J2" s="97"/>
      <c r="K2" s="97"/>
      <c r="L2" s="97"/>
      <c r="M2" s="97"/>
      <c r="N2" s="98"/>
    </row>
    <row r="3" spans="2:14" x14ac:dyDescent="0.2">
      <c r="B3" s="200"/>
      <c r="C3" s="201"/>
      <c r="D3" s="201"/>
      <c r="E3" s="201"/>
      <c r="F3" s="201"/>
      <c r="G3" s="201"/>
      <c r="H3" s="201"/>
      <c r="I3" s="202"/>
      <c r="J3" s="97"/>
      <c r="K3" s="97"/>
      <c r="L3" s="97"/>
      <c r="M3" s="97"/>
      <c r="N3" s="98"/>
    </row>
    <row r="4" spans="2:14" x14ac:dyDescent="0.2">
      <c r="B4" s="207" t="s">
        <v>43</v>
      </c>
      <c r="C4" s="208"/>
      <c r="D4" s="208"/>
      <c r="E4" s="208"/>
      <c r="F4" s="208"/>
      <c r="G4" s="208"/>
      <c r="H4" s="208"/>
      <c r="I4" s="209"/>
      <c r="J4" s="94"/>
      <c r="K4" s="94"/>
      <c r="L4" s="92"/>
      <c r="M4" s="94"/>
    </row>
    <row r="5" spans="2:14" x14ac:dyDescent="0.2">
      <c r="B5" s="205" t="s">
        <v>41</v>
      </c>
      <c r="C5" s="206"/>
      <c r="D5" s="206"/>
      <c r="E5" s="206"/>
      <c r="F5" s="206"/>
      <c r="G5" s="206"/>
      <c r="H5" s="99"/>
      <c r="I5" s="154" t="s">
        <v>23</v>
      </c>
      <c r="J5" s="94"/>
      <c r="K5" s="94" t="s">
        <v>13</v>
      </c>
      <c r="L5" s="92" t="s">
        <v>22</v>
      </c>
      <c r="M5" s="94"/>
    </row>
    <row r="6" spans="2:14" x14ac:dyDescent="0.2">
      <c r="B6" s="155">
        <v>1</v>
      </c>
      <c r="C6" s="199" t="s">
        <v>33</v>
      </c>
      <c r="D6" s="199"/>
      <c r="E6" s="199"/>
      <c r="F6" s="199"/>
      <c r="G6" s="199"/>
      <c r="H6" s="199"/>
      <c r="I6" s="156" t="s">
        <v>75</v>
      </c>
      <c r="J6" s="94"/>
      <c r="K6" s="94"/>
      <c r="L6" s="92"/>
      <c r="M6" s="94"/>
    </row>
    <row r="7" spans="2:14" s="105" customFormat="1" x14ac:dyDescent="0.2">
      <c r="B7" s="155">
        <v>2</v>
      </c>
      <c r="C7" s="199" t="s">
        <v>73</v>
      </c>
      <c r="D7" s="199"/>
      <c r="E7" s="199"/>
      <c r="F7" s="199"/>
      <c r="G7" s="199"/>
      <c r="H7" s="199"/>
      <c r="I7" s="156" t="s">
        <v>99</v>
      </c>
      <c r="J7" s="101" t="str">
        <f>VLOOKUP(I7,C23:E45,1,FALSE)</f>
        <v>200W Incandescent</v>
      </c>
      <c r="K7" s="102">
        <f>VLOOKUP(I7,C23:E45,2,FALSE)</f>
        <v>215</v>
      </c>
      <c r="L7" s="103">
        <f>VLOOKUP(I7,C23:E45,3,FALSE)</f>
        <v>2500</v>
      </c>
      <c r="M7" s="100"/>
      <c r="N7" s="104" t="str">
        <f>J7</f>
        <v>200W Incandescent</v>
      </c>
    </row>
    <row r="8" spans="2:14" s="105" customFormat="1" x14ac:dyDescent="0.2">
      <c r="B8" s="155">
        <v>3</v>
      </c>
      <c r="C8" s="199" t="s">
        <v>37</v>
      </c>
      <c r="D8" s="199"/>
      <c r="E8" s="199"/>
      <c r="F8" s="199"/>
      <c r="G8" s="199"/>
      <c r="H8" s="199"/>
      <c r="I8" s="156">
        <v>100</v>
      </c>
      <c r="J8" s="102"/>
      <c r="K8" s="102"/>
      <c r="L8" s="102"/>
      <c r="M8" s="100"/>
    </row>
    <row r="9" spans="2:14" s="105" customFormat="1" x14ac:dyDescent="0.2">
      <c r="B9" s="155">
        <v>4</v>
      </c>
      <c r="C9" s="199" t="s">
        <v>57</v>
      </c>
      <c r="D9" s="199"/>
      <c r="E9" s="199"/>
      <c r="F9" s="199"/>
      <c r="G9" s="199"/>
      <c r="H9" s="199"/>
      <c r="I9" s="157">
        <v>100</v>
      </c>
      <c r="J9" s="102"/>
      <c r="K9" s="102"/>
      <c r="L9" s="102"/>
      <c r="M9" s="100"/>
    </row>
    <row r="10" spans="2:14" s="105" customFormat="1" x14ac:dyDescent="0.2">
      <c r="B10" s="155">
        <v>5</v>
      </c>
      <c r="C10" s="199" t="s">
        <v>30</v>
      </c>
      <c r="D10" s="199"/>
      <c r="E10" s="199"/>
      <c r="F10" s="199"/>
      <c r="G10" s="199"/>
      <c r="H10" s="199"/>
      <c r="I10" s="158">
        <v>1</v>
      </c>
      <c r="J10" s="102"/>
      <c r="K10" s="102"/>
      <c r="L10" s="102"/>
      <c r="M10" s="100"/>
    </row>
    <row r="11" spans="2:14" s="105" customFormat="1" x14ac:dyDescent="0.2">
      <c r="B11" s="155">
        <v>6</v>
      </c>
      <c r="C11" s="199" t="s">
        <v>31</v>
      </c>
      <c r="D11" s="199"/>
      <c r="E11" s="199"/>
      <c r="F11" s="199"/>
      <c r="G11" s="199"/>
      <c r="H11" s="199"/>
      <c r="I11" s="158">
        <v>0</v>
      </c>
      <c r="J11" s="102"/>
      <c r="K11" s="102"/>
      <c r="L11" s="102"/>
      <c r="M11" s="100"/>
    </row>
    <row r="12" spans="2:14" s="105" customFormat="1" x14ac:dyDescent="0.2">
      <c r="B12" s="155">
        <v>7</v>
      </c>
      <c r="C12" s="199" t="s">
        <v>38</v>
      </c>
      <c r="D12" s="199"/>
      <c r="E12" s="199"/>
      <c r="F12" s="199"/>
      <c r="G12" s="199"/>
      <c r="H12" s="199"/>
      <c r="I12" s="159">
        <v>1</v>
      </c>
      <c r="J12" s="100"/>
      <c r="K12" s="102"/>
      <c r="L12" s="102"/>
      <c r="M12" s="100"/>
      <c r="N12" s="106"/>
    </row>
    <row r="13" spans="2:14" s="105" customFormat="1" x14ac:dyDescent="0.2">
      <c r="B13" s="155">
        <v>8</v>
      </c>
      <c r="C13" s="199" t="s">
        <v>39</v>
      </c>
      <c r="D13" s="199"/>
      <c r="E13" s="199"/>
      <c r="F13" s="199"/>
      <c r="G13" s="199"/>
      <c r="H13" s="199"/>
      <c r="I13" s="156">
        <v>2</v>
      </c>
      <c r="J13" s="100"/>
      <c r="K13" s="102"/>
      <c r="L13" s="102"/>
      <c r="M13" s="100"/>
      <c r="N13" s="106"/>
    </row>
    <row r="14" spans="2:14" s="105" customFormat="1" x14ac:dyDescent="0.2">
      <c r="B14" s="155">
        <v>9</v>
      </c>
      <c r="C14" s="199" t="s">
        <v>20</v>
      </c>
      <c r="D14" s="199"/>
      <c r="E14" s="199"/>
      <c r="F14" s="199"/>
      <c r="G14" s="199"/>
      <c r="H14" s="199"/>
      <c r="I14" s="158">
        <v>75</v>
      </c>
      <c r="J14" s="100"/>
      <c r="K14" s="102"/>
      <c r="L14" s="102"/>
      <c r="M14" s="100"/>
    </row>
    <row r="15" spans="2:14" s="105" customFormat="1" x14ac:dyDescent="0.2">
      <c r="B15" s="155">
        <v>10</v>
      </c>
      <c r="C15" s="199" t="s">
        <v>21</v>
      </c>
      <c r="D15" s="199"/>
      <c r="E15" s="199"/>
      <c r="F15" s="199"/>
      <c r="G15" s="199"/>
      <c r="H15" s="199"/>
      <c r="I15" s="158">
        <v>0.08</v>
      </c>
      <c r="J15" s="102"/>
      <c r="K15" s="102"/>
      <c r="L15" s="102"/>
      <c r="M15" s="100"/>
    </row>
    <row r="16" spans="2:14" s="105" customFormat="1" x14ac:dyDescent="0.2">
      <c r="B16" s="155">
        <v>11</v>
      </c>
      <c r="C16" s="199" t="s">
        <v>26</v>
      </c>
      <c r="D16" s="199"/>
      <c r="E16" s="199"/>
      <c r="F16" s="199"/>
      <c r="G16" s="199"/>
      <c r="H16" s="199"/>
      <c r="I16" s="156">
        <v>12</v>
      </c>
      <c r="J16" s="107"/>
      <c r="K16" s="102">
        <f>I16*52*7</f>
        <v>4368</v>
      </c>
      <c r="L16" s="108" t="s">
        <v>24</v>
      </c>
      <c r="M16" s="100"/>
    </row>
    <row r="17" spans="2:15" s="105" customFormat="1" x14ac:dyDescent="0.2">
      <c r="B17" s="155">
        <v>12</v>
      </c>
      <c r="C17" s="199" t="s">
        <v>74</v>
      </c>
      <c r="D17" s="199"/>
      <c r="E17" s="199"/>
      <c r="F17" s="199"/>
      <c r="G17" s="199"/>
      <c r="H17" s="199"/>
      <c r="I17" s="156" t="s">
        <v>102</v>
      </c>
      <c r="J17" s="144" t="str">
        <f>VLOOKUP(I17,I23:K27,1,FALSE)</f>
        <v>V2L - 22W</v>
      </c>
      <c r="K17" s="102">
        <f>VLOOKUP(I17,I23:K27,2, FALSE)</f>
        <v>22</v>
      </c>
      <c r="L17" s="109">
        <f>VLOOKUP(I17,I23:K27,3,FALSE)</f>
        <v>50000</v>
      </c>
      <c r="M17" s="100"/>
      <c r="N17" s="110" t="str">
        <f>J17</f>
        <v>V2L - 22W</v>
      </c>
    </row>
    <row r="18" spans="2:15" s="105" customFormat="1" x14ac:dyDescent="0.2">
      <c r="B18" s="155">
        <v>13</v>
      </c>
      <c r="C18" s="199" t="s">
        <v>14</v>
      </c>
      <c r="D18" s="199"/>
      <c r="E18" s="199"/>
      <c r="F18" s="199"/>
      <c r="G18" s="199"/>
      <c r="H18" s="199"/>
      <c r="I18" s="157">
        <v>400</v>
      </c>
      <c r="J18" s="111"/>
      <c r="K18" s="102"/>
      <c r="L18" s="108"/>
      <c r="M18" s="100"/>
    </row>
    <row r="19" spans="2:15" s="105" customFormat="1" x14ac:dyDescent="0.2">
      <c r="B19" s="160">
        <v>14</v>
      </c>
      <c r="C19" s="213" t="s">
        <v>79</v>
      </c>
      <c r="D19" s="214"/>
      <c r="E19" s="214"/>
      <c r="F19" s="214"/>
      <c r="G19" s="214"/>
      <c r="H19" s="215"/>
      <c r="I19" s="171">
        <v>0</v>
      </c>
      <c r="J19" s="111"/>
      <c r="K19" s="102"/>
      <c r="L19" s="108"/>
      <c r="M19" s="100"/>
    </row>
    <row r="20" spans="2:15" s="105" customFormat="1" ht="12" customHeight="1" x14ac:dyDescent="0.2">
      <c r="B20" s="160">
        <v>15</v>
      </c>
      <c r="C20" s="210" t="s">
        <v>80</v>
      </c>
      <c r="D20" s="210"/>
      <c r="E20" s="210"/>
      <c r="F20" s="210"/>
      <c r="G20" s="210"/>
      <c r="H20" s="210"/>
      <c r="I20" s="172">
        <v>0</v>
      </c>
      <c r="J20" s="112"/>
      <c r="K20" s="102"/>
      <c r="L20" s="103"/>
      <c r="M20" s="100"/>
    </row>
    <row r="21" spans="2:15" hidden="1" x14ac:dyDescent="0.2">
      <c r="B21" s="203" t="s">
        <v>19</v>
      </c>
      <c r="C21" s="204"/>
      <c r="D21" s="113"/>
      <c r="E21" s="114"/>
      <c r="F21" s="115"/>
      <c r="G21" s="149"/>
      <c r="H21" s="211" t="s">
        <v>62</v>
      </c>
      <c r="I21" s="212"/>
      <c r="J21" s="116"/>
      <c r="K21" s="117"/>
      <c r="L21" s="92"/>
      <c r="M21" s="94"/>
      <c r="N21" s="96"/>
      <c r="O21" s="96"/>
    </row>
    <row r="22" spans="2:15" hidden="1" x14ac:dyDescent="0.2">
      <c r="B22" s="161"/>
      <c r="C22" s="119" t="s">
        <v>18</v>
      </c>
      <c r="D22" s="120" t="s">
        <v>13</v>
      </c>
      <c r="E22" s="121" t="s">
        <v>94</v>
      </c>
      <c r="F22" s="115"/>
      <c r="G22" s="149"/>
      <c r="H22" s="118"/>
      <c r="I22" s="162" t="s">
        <v>18</v>
      </c>
      <c r="J22" s="117" t="s">
        <v>13</v>
      </c>
      <c r="K22" s="122" t="s">
        <v>22</v>
      </c>
      <c r="L22" s="92"/>
      <c r="M22" s="94"/>
      <c r="N22" s="96"/>
      <c r="O22" s="96"/>
    </row>
    <row r="23" spans="2:15" hidden="1" x14ac:dyDescent="0.2">
      <c r="B23" s="187" t="s">
        <v>15</v>
      </c>
      <c r="C23" s="189" t="s">
        <v>97</v>
      </c>
      <c r="D23" s="123">
        <v>100</v>
      </c>
      <c r="E23" s="124">
        <v>2500</v>
      </c>
      <c r="F23" s="115"/>
      <c r="G23" s="149"/>
      <c r="H23" s="125" t="s">
        <v>15</v>
      </c>
      <c r="I23" s="181" t="s">
        <v>102</v>
      </c>
      <c r="J23" s="178">
        <v>22</v>
      </c>
      <c r="K23" s="126">
        <v>50000</v>
      </c>
      <c r="L23" s="100"/>
      <c r="M23" s="94"/>
      <c r="N23" s="96"/>
      <c r="O23" s="96"/>
    </row>
    <row r="24" spans="2:15" hidden="1" x14ac:dyDescent="0.2">
      <c r="B24" s="188" t="s">
        <v>16</v>
      </c>
      <c r="C24" s="190" t="s">
        <v>98</v>
      </c>
      <c r="D24" s="127">
        <v>150</v>
      </c>
      <c r="E24" s="128">
        <v>2500</v>
      </c>
      <c r="F24" s="129"/>
      <c r="G24" s="149"/>
      <c r="H24" s="130" t="s">
        <v>16</v>
      </c>
      <c r="I24" s="182"/>
      <c r="J24" s="179"/>
      <c r="K24" s="131"/>
      <c r="L24" s="100"/>
      <c r="M24" s="94"/>
      <c r="N24" s="96"/>
      <c r="O24" s="96"/>
    </row>
    <row r="25" spans="2:15" hidden="1" x14ac:dyDescent="0.2">
      <c r="B25" s="188" t="s">
        <v>17</v>
      </c>
      <c r="C25" s="190" t="s">
        <v>99</v>
      </c>
      <c r="D25" s="127">
        <v>215</v>
      </c>
      <c r="E25" s="128">
        <v>2500</v>
      </c>
      <c r="F25" s="129"/>
      <c r="G25" s="149"/>
      <c r="H25" s="130" t="s">
        <v>17</v>
      </c>
      <c r="I25" s="182"/>
      <c r="J25" s="179"/>
      <c r="K25" s="131"/>
      <c r="L25" s="100"/>
      <c r="M25" s="94"/>
      <c r="N25" s="96"/>
      <c r="O25" s="96"/>
    </row>
    <row r="26" spans="2:15" hidden="1" x14ac:dyDescent="0.2">
      <c r="B26" s="188" t="s">
        <v>63</v>
      </c>
      <c r="C26" s="190" t="s">
        <v>104</v>
      </c>
      <c r="D26" s="127">
        <v>66</v>
      </c>
      <c r="E26" s="128">
        <v>24000</v>
      </c>
      <c r="F26" s="149"/>
      <c r="G26" s="149"/>
      <c r="H26" s="130" t="s">
        <v>63</v>
      </c>
      <c r="I26" s="182"/>
      <c r="J26" s="179"/>
      <c r="K26" s="131"/>
      <c r="L26" s="92"/>
      <c r="M26" s="94"/>
      <c r="N26" s="96"/>
      <c r="O26" s="96"/>
    </row>
    <row r="27" spans="2:15" hidden="1" x14ac:dyDescent="0.2">
      <c r="B27" s="188" t="s">
        <v>64</v>
      </c>
      <c r="C27" s="190"/>
      <c r="D27" s="127"/>
      <c r="E27" s="128"/>
      <c r="F27" s="149"/>
      <c r="G27" s="149"/>
      <c r="H27" s="132" t="s">
        <v>64</v>
      </c>
      <c r="I27" s="183"/>
      <c r="J27" s="180"/>
      <c r="K27" s="133"/>
      <c r="L27" s="92"/>
      <c r="M27" s="94"/>
      <c r="N27" s="96"/>
      <c r="O27" s="96"/>
    </row>
    <row r="28" spans="2:15" hidden="1" x14ac:dyDescent="0.2">
      <c r="B28" s="188" t="s">
        <v>65</v>
      </c>
      <c r="C28" s="190"/>
      <c r="D28" s="127"/>
      <c r="E28" s="128"/>
      <c r="F28" s="149"/>
      <c r="G28" s="149"/>
      <c r="H28" s="149"/>
      <c r="I28" s="150"/>
      <c r="J28" s="94"/>
      <c r="K28" s="94"/>
      <c r="L28" s="92"/>
      <c r="M28" s="94"/>
      <c r="N28" s="96"/>
      <c r="O28" s="96"/>
    </row>
    <row r="29" spans="2:15" hidden="1" x14ac:dyDescent="0.2">
      <c r="B29" s="188" t="s">
        <v>66</v>
      </c>
      <c r="C29" s="190"/>
      <c r="D29" s="127"/>
      <c r="E29" s="128"/>
      <c r="F29" s="149"/>
      <c r="G29" s="149"/>
      <c r="H29" s="149"/>
      <c r="I29" s="150"/>
      <c r="J29" s="94"/>
      <c r="K29" s="94"/>
      <c r="L29" s="92"/>
      <c r="M29" s="94"/>
      <c r="N29" s="96"/>
      <c r="O29" s="96"/>
    </row>
    <row r="30" spans="2:15" hidden="1" x14ac:dyDescent="0.2">
      <c r="B30" s="188" t="s">
        <v>67</v>
      </c>
      <c r="C30" s="190"/>
      <c r="D30" s="127"/>
      <c r="E30" s="128"/>
      <c r="F30" s="194"/>
      <c r="G30" s="194"/>
      <c r="H30" s="194"/>
      <c r="I30" s="150"/>
      <c r="J30" s="94"/>
      <c r="K30" s="94"/>
      <c r="L30" s="92"/>
      <c r="M30" s="94"/>
      <c r="N30" s="96"/>
      <c r="O30" s="96"/>
    </row>
    <row r="31" spans="2:15" hidden="1" x14ac:dyDescent="0.2">
      <c r="B31" s="188" t="s">
        <v>77</v>
      </c>
      <c r="C31" s="190"/>
      <c r="D31" s="127"/>
      <c r="E31" s="128"/>
      <c r="F31" s="184"/>
      <c r="G31" s="184"/>
      <c r="H31" s="184"/>
      <c r="I31" s="150"/>
      <c r="J31" s="94"/>
      <c r="K31" s="94"/>
      <c r="L31" s="92"/>
      <c r="M31" s="94"/>
      <c r="N31" s="96"/>
      <c r="O31" s="96"/>
    </row>
    <row r="32" spans="2:15" hidden="1" x14ac:dyDescent="0.2">
      <c r="B32" s="188" t="s">
        <v>68</v>
      </c>
      <c r="C32" s="190"/>
      <c r="D32" s="127"/>
      <c r="E32" s="128"/>
      <c r="F32" s="192"/>
      <c r="G32" s="192"/>
      <c r="H32" s="192"/>
      <c r="I32" s="150"/>
      <c r="J32" s="94"/>
      <c r="K32" s="94"/>
      <c r="L32" s="92"/>
      <c r="M32" s="94"/>
      <c r="N32" s="96"/>
      <c r="O32" s="96"/>
    </row>
    <row r="33" spans="2:15" hidden="1" x14ac:dyDescent="0.2">
      <c r="B33" s="188" t="s">
        <v>69</v>
      </c>
      <c r="C33" s="190"/>
      <c r="D33" s="127"/>
      <c r="E33" s="128"/>
      <c r="F33" s="192"/>
      <c r="G33" s="192"/>
      <c r="H33" s="192"/>
      <c r="I33" s="150"/>
      <c r="J33" s="94"/>
      <c r="K33" s="94"/>
      <c r="L33" s="92"/>
      <c r="M33" s="94"/>
      <c r="N33" s="96"/>
      <c r="O33" s="96"/>
    </row>
    <row r="34" spans="2:15" hidden="1" x14ac:dyDescent="0.2">
      <c r="B34" s="188" t="s">
        <v>70</v>
      </c>
      <c r="C34" s="190"/>
      <c r="D34" s="127"/>
      <c r="E34" s="128"/>
      <c r="F34" s="192"/>
      <c r="G34" s="192"/>
      <c r="H34" s="192"/>
      <c r="I34" s="150"/>
      <c r="J34" s="94"/>
      <c r="K34" s="94"/>
      <c r="L34" s="92"/>
      <c r="M34" s="94"/>
      <c r="N34" s="96"/>
      <c r="O34" s="96"/>
    </row>
    <row r="35" spans="2:15" hidden="1" x14ac:dyDescent="0.2">
      <c r="B35" s="188" t="s">
        <v>71</v>
      </c>
      <c r="C35" s="190"/>
      <c r="D35" s="127"/>
      <c r="E35" s="128"/>
      <c r="F35" s="192"/>
      <c r="G35" s="192"/>
      <c r="H35" s="192"/>
      <c r="I35" s="150"/>
      <c r="J35" s="94"/>
      <c r="K35" s="94"/>
      <c r="L35" s="92"/>
      <c r="M35" s="94"/>
      <c r="N35" s="96"/>
      <c r="O35" s="96"/>
    </row>
    <row r="36" spans="2:15" hidden="1" x14ac:dyDescent="0.2">
      <c r="B36" s="188" t="s">
        <v>72</v>
      </c>
      <c r="C36" s="190"/>
      <c r="D36" s="127"/>
      <c r="E36" s="128"/>
      <c r="F36" s="192"/>
      <c r="G36" s="192"/>
      <c r="H36" s="192"/>
      <c r="I36" s="150"/>
      <c r="J36" s="94"/>
      <c r="K36" s="94"/>
      <c r="L36" s="92"/>
      <c r="M36" s="94"/>
      <c r="N36" s="96"/>
      <c r="O36" s="96"/>
    </row>
    <row r="37" spans="2:15" hidden="1" x14ac:dyDescent="0.2">
      <c r="B37" s="188" t="s">
        <v>76</v>
      </c>
      <c r="C37" s="190"/>
      <c r="D37" s="127"/>
      <c r="E37" s="128"/>
      <c r="F37" s="192"/>
      <c r="G37" s="192"/>
      <c r="H37" s="192"/>
      <c r="I37" s="150"/>
      <c r="J37" s="94"/>
      <c r="K37" s="94"/>
      <c r="L37" s="92"/>
      <c r="M37" s="94"/>
      <c r="N37" s="96"/>
      <c r="O37" s="96"/>
    </row>
    <row r="38" spans="2:15" hidden="1" x14ac:dyDescent="0.2">
      <c r="B38" s="195" t="s">
        <v>86</v>
      </c>
      <c r="C38" s="190"/>
      <c r="D38" s="127"/>
      <c r="E38" s="128"/>
      <c r="F38" s="192"/>
      <c r="G38" s="192"/>
      <c r="H38" s="192"/>
      <c r="I38" s="150"/>
      <c r="J38" s="94"/>
      <c r="K38" s="94"/>
      <c r="L38" s="92"/>
      <c r="M38" s="94"/>
      <c r="N38" s="96"/>
      <c r="O38" s="96"/>
    </row>
    <row r="39" spans="2:15" hidden="1" x14ac:dyDescent="0.2">
      <c r="B39" s="188" t="s">
        <v>87</v>
      </c>
      <c r="C39" s="190"/>
      <c r="D39" s="127"/>
      <c r="E39" s="128"/>
      <c r="F39" s="192"/>
      <c r="G39" s="192"/>
      <c r="H39" s="192"/>
      <c r="I39" s="150"/>
      <c r="J39" s="94"/>
      <c r="K39" s="94"/>
      <c r="L39" s="92"/>
      <c r="M39" s="94"/>
      <c r="N39" s="96"/>
      <c r="O39" s="96"/>
    </row>
    <row r="40" spans="2:15" hidden="1" x14ac:dyDescent="0.2">
      <c r="B40" s="188" t="s">
        <v>88</v>
      </c>
      <c r="C40" s="190"/>
      <c r="D40" s="127"/>
      <c r="E40" s="128"/>
      <c r="F40" s="192"/>
      <c r="G40" s="192"/>
      <c r="H40" s="192"/>
      <c r="I40" s="150"/>
      <c r="J40" s="94"/>
      <c r="K40" s="94"/>
      <c r="L40" s="92"/>
      <c r="M40" s="94"/>
      <c r="N40" s="96"/>
      <c r="O40" s="96"/>
    </row>
    <row r="41" spans="2:15" hidden="1" x14ac:dyDescent="0.2">
      <c r="B41" s="188" t="s">
        <v>90</v>
      </c>
      <c r="C41" s="190"/>
      <c r="D41" s="127"/>
      <c r="E41" s="128"/>
      <c r="F41" s="192"/>
      <c r="G41" s="192"/>
      <c r="H41" s="192"/>
      <c r="I41" s="150"/>
      <c r="J41" s="94"/>
      <c r="K41" s="94"/>
      <c r="L41" s="92"/>
      <c r="M41" s="94"/>
      <c r="N41" s="96"/>
      <c r="O41" s="96"/>
    </row>
    <row r="42" spans="2:15" hidden="1" x14ac:dyDescent="0.2">
      <c r="B42" s="188" t="s">
        <v>89</v>
      </c>
      <c r="C42" s="190"/>
      <c r="D42" s="127"/>
      <c r="E42" s="128"/>
      <c r="F42" s="149"/>
      <c r="G42" s="149"/>
      <c r="H42" s="149"/>
      <c r="I42" s="150"/>
      <c r="J42" s="94"/>
      <c r="K42" s="94"/>
      <c r="L42" s="92"/>
      <c r="M42" s="94"/>
      <c r="N42" s="96"/>
      <c r="O42" s="96"/>
    </row>
    <row r="43" spans="2:15" hidden="1" x14ac:dyDescent="0.2">
      <c r="B43" s="188" t="s">
        <v>91</v>
      </c>
      <c r="C43" s="190"/>
      <c r="D43" s="127"/>
      <c r="E43" s="128"/>
      <c r="F43" s="149"/>
      <c r="G43" s="163"/>
      <c r="H43" s="149"/>
      <c r="I43" s="150"/>
      <c r="J43" s="94"/>
      <c r="K43" s="94"/>
      <c r="L43" s="92"/>
      <c r="M43" s="94"/>
      <c r="N43" s="96"/>
      <c r="O43" s="96"/>
    </row>
    <row r="44" spans="2:15" hidden="1" x14ac:dyDescent="0.2">
      <c r="B44" s="188" t="s">
        <v>92</v>
      </c>
      <c r="C44" s="190"/>
      <c r="D44" s="127"/>
      <c r="E44" s="128"/>
      <c r="F44" s="149"/>
      <c r="G44" s="163"/>
      <c r="H44" s="135"/>
      <c r="I44" s="150"/>
      <c r="J44" s="94"/>
      <c r="K44" s="94"/>
      <c r="L44" s="92"/>
      <c r="M44" s="94"/>
      <c r="N44" s="96"/>
      <c r="O44" s="96"/>
    </row>
    <row r="45" spans="2:15" hidden="1" x14ac:dyDescent="0.2">
      <c r="B45" s="186" t="s">
        <v>93</v>
      </c>
      <c r="C45" s="191"/>
      <c r="D45" s="136"/>
      <c r="E45" s="137"/>
      <c r="F45" s="149"/>
      <c r="G45" s="163"/>
      <c r="H45" s="164"/>
      <c r="I45" s="150"/>
      <c r="J45" s="94"/>
      <c r="K45" s="94"/>
      <c r="L45" s="92"/>
      <c r="M45" s="94"/>
      <c r="N45" s="96"/>
      <c r="O45" s="96"/>
    </row>
    <row r="46" spans="2:15" hidden="1" x14ac:dyDescent="0.2">
      <c r="B46" s="148"/>
      <c r="C46" s="149"/>
      <c r="D46" s="149"/>
      <c r="E46" s="149"/>
      <c r="F46" s="149"/>
      <c r="G46" s="163"/>
      <c r="H46" s="165"/>
      <c r="I46" s="150"/>
      <c r="J46" s="94"/>
      <c r="K46" s="94"/>
      <c r="L46" s="92"/>
      <c r="M46" s="94"/>
      <c r="N46" s="96"/>
      <c r="O46" s="96"/>
    </row>
    <row r="47" spans="2:15" x14ac:dyDescent="0.2">
      <c r="B47" s="193"/>
      <c r="C47" s="194"/>
      <c r="D47" s="194"/>
      <c r="E47" s="194"/>
      <c r="F47" s="194"/>
      <c r="G47" s="163"/>
      <c r="H47" s="165"/>
      <c r="I47" s="150"/>
      <c r="J47" s="94"/>
      <c r="K47" s="94"/>
      <c r="L47" s="92"/>
      <c r="M47" s="94"/>
      <c r="N47" s="96"/>
      <c r="O47" s="96"/>
    </row>
    <row r="48" spans="2:15" x14ac:dyDescent="0.2">
      <c r="B48" s="193"/>
      <c r="C48" s="194"/>
      <c r="D48" s="194"/>
      <c r="E48" s="194"/>
      <c r="F48" s="194"/>
      <c r="G48" s="163"/>
      <c r="H48" s="165"/>
      <c r="I48" s="150"/>
      <c r="J48" s="94"/>
      <c r="K48" s="94"/>
      <c r="L48" s="92"/>
      <c r="M48" s="94"/>
      <c r="N48" s="96"/>
      <c r="O48" s="96"/>
    </row>
    <row r="49" spans="2:15" x14ac:dyDescent="0.2">
      <c r="B49" s="193"/>
      <c r="C49" s="196" t="s">
        <v>95</v>
      </c>
      <c r="D49" s="196" t="s">
        <v>96</v>
      </c>
      <c r="E49" s="194"/>
      <c r="F49" s="194"/>
      <c r="G49" s="163"/>
      <c r="H49" s="165"/>
      <c r="I49" s="150"/>
      <c r="J49" s="94"/>
      <c r="K49" s="94"/>
      <c r="L49" s="92"/>
      <c r="M49" s="94"/>
      <c r="N49" s="96"/>
      <c r="O49" s="96"/>
    </row>
    <row r="50" spans="2:15" x14ac:dyDescent="0.2">
      <c r="B50" s="193"/>
      <c r="C50" s="197" t="s">
        <v>101</v>
      </c>
      <c r="D50" s="279" t="s">
        <v>100</v>
      </c>
      <c r="E50" s="194"/>
      <c r="F50" s="194"/>
      <c r="G50" s="163"/>
      <c r="H50" s="165"/>
      <c r="I50" s="150"/>
      <c r="J50" s="94"/>
      <c r="K50" s="94"/>
      <c r="L50" s="92"/>
      <c r="M50" s="94"/>
      <c r="N50" s="96"/>
      <c r="O50" s="96"/>
    </row>
    <row r="51" spans="2:15" x14ac:dyDescent="0.2">
      <c r="B51" s="193"/>
      <c r="C51" s="197" t="s">
        <v>104</v>
      </c>
      <c r="D51" s="280"/>
      <c r="E51" s="194"/>
      <c r="F51" s="194"/>
      <c r="G51" s="163"/>
      <c r="H51" s="165"/>
      <c r="I51" s="150"/>
      <c r="J51" s="94"/>
      <c r="K51" s="94"/>
      <c r="L51" s="92"/>
      <c r="M51" s="94"/>
      <c r="N51" s="96"/>
      <c r="O51" s="96"/>
    </row>
    <row r="52" spans="2:15" x14ac:dyDescent="0.2">
      <c r="B52" s="193"/>
      <c r="C52" s="281"/>
      <c r="D52" s="281"/>
      <c r="E52" s="194"/>
      <c r="F52" s="194"/>
      <c r="G52" s="163"/>
      <c r="H52" s="165"/>
      <c r="I52" s="150"/>
      <c r="J52" s="94"/>
      <c r="K52" s="94"/>
      <c r="L52" s="92"/>
      <c r="M52" s="94"/>
      <c r="N52" s="96"/>
      <c r="O52" s="96"/>
    </row>
    <row r="53" spans="2:15" x14ac:dyDescent="0.2">
      <c r="B53" s="193"/>
      <c r="C53" s="198"/>
      <c r="D53" s="198"/>
      <c r="E53" s="194"/>
      <c r="F53" s="194"/>
      <c r="G53" s="163"/>
      <c r="H53" s="165"/>
      <c r="I53" s="150"/>
      <c r="J53" s="94"/>
      <c r="K53" s="94"/>
      <c r="L53" s="92"/>
      <c r="M53" s="94"/>
      <c r="N53" s="96"/>
      <c r="O53" s="96"/>
    </row>
    <row r="54" spans="2:15" x14ac:dyDescent="0.2">
      <c r="B54" s="193"/>
      <c r="C54" s="198"/>
      <c r="D54" s="198"/>
      <c r="E54" s="194"/>
      <c r="F54" s="194"/>
      <c r="G54" s="163"/>
      <c r="H54" s="165"/>
      <c r="I54" s="150"/>
      <c r="J54" s="94"/>
      <c r="K54" s="94"/>
      <c r="L54" s="92"/>
      <c r="M54" s="94"/>
      <c r="N54" s="96"/>
      <c r="O54" s="96"/>
    </row>
    <row r="55" spans="2:15" x14ac:dyDescent="0.2">
      <c r="B55" s="193"/>
      <c r="C55" s="198"/>
      <c r="D55" s="198"/>
      <c r="E55" s="194"/>
      <c r="F55" s="194"/>
      <c r="G55" s="163"/>
      <c r="H55" s="165"/>
      <c r="I55" s="150"/>
      <c r="J55" s="94"/>
      <c r="K55" s="94"/>
      <c r="L55" s="92"/>
      <c r="M55" s="94"/>
      <c r="N55" s="96"/>
      <c r="O55" s="96"/>
    </row>
    <row r="56" spans="2:15" x14ac:dyDescent="0.2">
      <c r="B56" s="166" t="s">
        <v>34</v>
      </c>
      <c r="C56" s="149"/>
      <c r="D56" s="149"/>
      <c r="E56" s="149"/>
      <c r="F56" s="149"/>
      <c r="G56" s="149"/>
      <c r="H56" s="149"/>
      <c r="I56" s="150"/>
      <c r="J56" s="94"/>
      <c r="K56" s="94"/>
      <c r="L56" s="92"/>
      <c r="M56" s="94"/>
      <c r="N56" s="96"/>
      <c r="O56" s="96"/>
    </row>
    <row r="57" spans="2:15" x14ac:dyDescent="0.2">
      <c r="B57" s="167" t="s">
        <v>40</v>
      </c>
      <c r="C57" s="149"/>
      <c r="D57" s="149"/>
      <c r="E57" s="149"/>
      <c r="F57" s="149"/>
      <c r="G57" s="149"/>
      <c r="H57" s="149"/>
      <c r="I57" s="150"/>
      <c r="J57" s="94"/>
      <c r="K57" s="94"/>
      <c r="L57" s="92"/>
      <c r="M57" s="94"/>
      <c r="N57" s="96"/>
      <c r="O57" s="96"/>
    </row>
    <row r="58" spans="2:15" x14ac:dyDescent="0.2">
      <c r="B58" s="173" t="s">
        <v>28</v>
      </c>
      <c r="C58" s="149"/>
      <c r="D58" s="149"/>
      <c r="E58" s="149"/>
      <c r="F58" s="149"/>
      <c r="G58" s="149"/>
      <c r="H58" s="149"/>
      <c r="I58" s="150"/>
      <c r="J58" s="94"/>
      <c r="K58" s="94"/>
      <c r="L58" s="92"/>
      <c r="M58" s="94"/>
      <c r="N58" s="96"/>
      <c r="O58" s="96"/>
    </row>
    <row r="59" spans="2:15" ht="12" thickBot="1" x14ac:dyDescent="0.25">
      <c r="B59" s="174" t="s">
        <v>27</v>
      </c>
      <c r="C59" s="175"/>
      <c r="D59" s="175"/>
      <c r="E59" s="175"/>
      <c r="F59" s="175"/>
      <c r="G59" s="176"/>
      <c r="H59" s="175"/>
      <c r="I59" s="177"/>
      <c r="J59" s="94"/>
      <c r="K59" s="94"/>
      <c r="L59" s="92"/>
      <c r="M59" s="94"/>
      <c r="N59" s="96"/>
      <c r="O59" s="96"/>
    </row>
    <row r="60" spans="2:15" x14ac:dyDescent="0.2">
      <c r="C60" s="145"/>
      <c r="D60" s="145"/>
      <c r="E60" s="145"/>
      <c r="F60" s="145"/>
      <c r="G60" s="146"/>
      <c r="H60" s="145"/>
      <c r="I60" s="147"/>
      <c r="J60" s="94"/>
      <c r="K60" s="94"/>
      <c r="L60" s="92"/>
      <c r="M60" s="94"/>
      <c r="N60" s="96"/>
      <c r="O60" s="96"/>
    </row>
    <row r="61" spans="2:15" x14ac:dyDescent="0.2">
      <c r="C61" s="138"/>
      <c r="D61" s="138"/>
      <c r="E61" s="138"/>
      <c r="F61" s="138"/>
      <c r="G61" s="139"/>
      <c r="H61" s="138"/>
      <c r="I61" s="140"/>
      <c r="J61" s="94"/>
      <c r="K61" s="94"/>
      <c r="L61" s="92"/>
      <c r="M61" s="94"/>
      <c r="N61" s="96"/>
      <c r="O61" s="96"/>
    </row>
    <row r="62" spans="2:15" x14ac:dyDescent="0.2">
      <c r="C62" s="138"/>
      <c r="D62" s="138"/>
      <c r="E62" s="138"/>
      <c r="F62" s="138"/>
      <c r="G62" s="139"/>
      <c r="H62" s="138"/>
      <c r="I62" s="140"/>
      <c r="J62" s="94"/>
      <c r="K62" s="94"/>
      <c r="L62" s="92"/>
      <c r="M62" s="94"/>
      <c r="N62" s="96"/>
      <c r="O62" s="96"/>
    </row>
    <row r="63" spans="2:15" x14ac:dyDescent="0.2">
      <c r="B63" s="141"/>
      <c r="C63" s="141"/>
      <c r="D63" s="141"/>
      <c r="E63" s="141"/>
      <c r="F63" s="141"/>
      <c r="G63" s="142"/>
      <c r="H63" s="141"/>
      <c r="I63" s="143"/>
      <c r="J63" s="94"/>
      <c r="K63" s="94"/>
      <c r="L63" s="92"/>
      <c r="M63" s="94"/>
      <c r="N63" s="96"/>
      <c r="O63" s="96"/>
    </row>
    <row r="64" spans="2:15" x14ac:dyDescent="0.2">
      <c r="B64" s="93"/>
      <c r="C64" s="93"/>
      <c r="D64" s="93"/>
      <c r="E64" s="93"/>
      <c r="F64" s="93"/>
      <c r="G64" s="93"/>
      <c r="H64" s="93"/>
      <c r="I64" s="92"/>
      <c r="J64" s="94"/>
      <c r="K64" s="94"/>
      <c r="L64" s="92"/>
      <c r="M64" s="94"/>
      <c r="N64" s="96"/>
      <c r="O64" s="96"/>
    </row>
  </sheetData>
  <sheetProtection password="D833" sheet="1" objects="1" scenarios="1"/>
  <mergeCells count="21">
    <mergeCell ref="D50:D51"/>
    <mergeCell ref="B21:C21"/>
    <mergeCell ref="B5:G5"/>
    <mergeCell ref="B4:I4"/>
    <mergeCell ref="C18:H18"/>
    <mergeCell ref="C20:H20"/>
    <mergeCell ref="H21:I21"/>
    <mergeCell ref="C6:H6"/>
    <mergeCell ref="C7:H7"/>
    <mergeCell ref="C8:H8"/>
    <mergeCell ref="C9:H9"/>
    <mergeCell ref="C10:H10"/>
    <mergeCell ref="C11:H11"/>
    <mergeCell ref="C12:H12"/>
    <mergeCell ref="C13:H13"/>
    <mergeCell ref="C19:H19"/>
    <mergeCell ref="C14:H14"/>
    <mergeCell ref="C15:H15"/>
    <mergeCell ref="C16:H16"/>
    <mergeCell ref="C17:H17"/>
    <mergeCell ref="B3:I3"/>
  </mergeCells>
  <phoneticPr fontId="2" type="noConversion"/>
  <dataValidations count="2">
    <dataValidation type="list" allowBlank="1" showInputMessage="1" showErrorMessage="1" sqref="I17">
      <formula1>$I$23:$I$27</formula1>
    </dataValidation>
    <dataValidation type="list" allowBlank="1" showInputMessage="1" showErrorMessage="1" sqref="I7">
      <formula1>$C$23:$C$45</formula1>
    </dataValidation>
  </dataValidations>
  <pageMargins left="0.25" right="0.25" top="0.25" bottom="0.25" header="0.25" footer="0.25"/>
  <pageSetup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Q63"/>
  <sheetViews>
    <sheetView view="pageBreakPreview" zoomScale="85" zoomScaleNormal="100" zoomScaleSheetLayoutView="85" workbookViewId="0">
      <selection activeCell="D6" sqref="D6"/>
    </sheetView>
  </sheetViews>
  <sheetFormatPr defaultRowHeight="12.75" x14ac:dyDescent="0.2"/>
  <cols>
    <col min="1" max="1" width="9" style="1" customWidth="1"/>
    <col min="2" max="2" width="21.140625" style="1" customWidth="1"/>
    <col min="3" max="3" width="22.140625" style="1" customWidth="1"/>
    <col min="4" max="4" width="18.5703125" style="1" customWidth="1"/>
    <col min="5" max="5" width="22.140625" style="1" customWidth="1"/>
    <col min="6" max="6" width="8.5703125" style="1" customWidth="1"/>
    <col min="7" max="7" width="13.5703125" style="1" customWidth="1"/>
    <col min="8" max="8" width="11" style="1" customWidth="1"/>
    <col min="9" max="9" width="11.140625" style="1" customWidth="1"/>
    <col min="10" max="10" width="10.28515625" style="1" hidden="1" customWidth="1"/>
    <col min="11" max="11" width="12.28515625" style="1" hidden="1" customWidth="1"/>
    <col min="12" max="12" width="10.85546875" style="1" hidden="1" customWidth="1"/>
    <col min="13" max="13" width="13.85546875" style="1" bestFit="1" customWidth="1"/>
    <col min="14" max="14" width="12.28515625" style="1" bestFit="1" customWidth="1"/>
    <col min="15" max="15" width="10.28515625" style="1" customWidth="1"/>
    <col min="16" max="16384" width="9.140625" style="1"/>
  </cols>
  <sheetData>
    <row r="1" spans="1:13" x14ac:dyDescent="0.2">
      <c r="A1" s="46"/>
      <c r="B1" s="46"/>
      <c r="C1" s="46"/>
      <c r="D1" s="46"/>
      <c r="E1" s="46"/>
      <c r="F1" s="46"/>
      <c r="G1" s="46"/>
      <c r="H1" s="46"/>
      <c r="I1" s="46"/>
    </row>
    <row r="2" spans="1:13" x14ac:dyDescent="0.2">
      <c r="A2" s="46"/>
      <c r="B2" s="46"/>
      <c r="C2" s="46"/>
      <c r="D2" s="46"/>
      <c r="E2" s="46"/>
      <c r="F2" s="46"/>
      <c r="G2" s="46"/>
      <c r="H2" s="46"/>
      <c r="I2" s="46"/>
    </row>
    <row r="3" spans="1:13" x14ac:dyDescent="0.2">
      <c r="A3" s="46"/>
      <c r="B3" s="46"/>
      <c r="C3" s="46"/>
      <c r="D3" s="46"/>
      <c r="E3" s="46"/>
      <c r="F3" s="46"/>
      <c r="G3" s="46"/>
      <c r="H3" s="46"/>
      <c r="I3" s="46"/>
    </row>
    <row r="4" spans="1:13" x14ac:dyDescent="0.2">
      <c r="A4" s="46"/>
      <c r="B4" s="46"/>
      <c r="C4" s="46"/>
      <c r="D4" s="46"/>
      <c r="E4" s="46"/>
      <c r="F4" s="46"/>
      <c r="G4" s="250" t="s">
        <v>42</v>
      </c>
      <c r="H4" s="251"/>
      <c r="I4" s="251"/>
    </row>
    <row r="5" spans="1:13" x14ac:dyDescent="0.2">
      <c r="A5" s="46"/>
      <c r="B5" s="46"/>
      <c r="C5" s="46"/>
      <c r="D5" s="46"/>
      <c r="E5" s="46"/>
      <c r="F5" s="46"/>
      <c r="G5" s="252"/>
      <c r="H5" s="253"/>
      <c r="I5" s="253"/>
    </row>
    <row r="6" spans="1:13" ht="13.5" customHeight="1" x14ac:dyDescent="0.2">
      <c r="A6" s="47"/>
      <c r="B6" s="46"/>
      <c r="C6" s="46"/>
      <c r="D6" s="46"/>
      <c r="E6" s="46"/>
      <c r="F6" s="46"/>
      <c r="G6" s="252"/>
      <c r="H6" s="253"/>
      <c r="I6" s="253"/>
    </row>
    <row r="7" spans="1:13" ht="27" customHeight="1" x14ac:dyDescent="0.2">
      <c r="A7" s="254" t="str">
        <f>'Input Sheet'!I6</f>
        <v>Customer Name</v>
      </c>
      <c r="B7" s="255"/>
      <c r="C7" s="255"/>
      <c r="D7" s="255"/>
      <c r="E7" s="255"/>
      <c r="F7" s="255"/>
      <c r="G7" s="255"/>
      <c r="H7" s="255"/>
      <c r="I7" s="255"/>
    </row>
    <row r="8" spans="1:13" ht="20.25" customHeight="1" x14ac:dyDescent="0.2">
      <c r="A8" s="256" t="s">
        <v>103</v>
      </c>
      <c r="B8" s="256"/>
      <c r="C8" s="256"/>
      <c r="D8" s="256"/>
      <c r="E8" s="256"/>
      <c r="F8" s="256"/>
      <c r="G8" s="256"/>
      <c r="H8" s="256"/>
      <c r="I8" s="256"/>
    </row>
    <row r="9" spans="1:13" ht="16.5" customHeight="1" x14ac:dyDescent="0.2">
      <c r="A9" s="48"/>
      <c r="B9" s="30"/>
      <c r="C9" s="30"/>
      <c r="D9" s="30"/>
      <c r="E9" s="30"/>
      <c r="F9" s="30"/>
      <c r="G9" s="30"/>
      <c r="H9" s="30"/>
      <c r="I9" s="30"/>
    </row>
    <row r="10" spans="1:13" ht="21.75" customHeight="1" x14ac:dyDescent="0.2">
      <c r="A10" s="224" t="s">
        <v>59</v>
      </c>
      <c r="B10" s="225"/>
      <c r="C10" s="225"/>
      <c r="D10" s="225"/>
      <c r="E10" s="225"/>
      <c r="F10" s="225"/>
      <c r="G10" s="225"/>
      <c r="H10" s="225"/>
      <c r="I10" s="226"/>
    </row>
    <row r="11" spans="1:13" ht="20.25" customHeight="1" x14ac:dyDescent="0.2">
      <c r="A11" s="264" t="s">
        <v>4</v>
      </c>
      <c r="B11" s="265"/>
      <c r="C11" s="265"/>
      <c r="D11" s="265"/>
      <c r="E11" s="266"/>
      <c r="F11" s="272" t="str">
        <f>'Input Sheet'!J7</f>
        <v>200W Incandescent</v>
      </c>
      <c r="G11" s="272"/>
      <c r="H11" s="245" t="s">
        <v>0</v>
      </c>
      <c r="I11" s="245"/>
    </row>
    <row r="12" spans="1:13" ht="18" x14ac:dyDescent="0.2">
      <c r="A12" s="262" t="s">
        <v>1</v>
      </c>
      <c r="B12" s="263"/>
      <c r="C12" s="263"/>
      <c r="D12" s="263"/>
      <c r="E12" s="263"/>
      <c r="F12" s="243">
        <f>(('Input Sheet'!K16*'Input Sheet'!K7)/1000)*'Input Sheet'!I8</f>
        <v>93912</v>
      </c>
      <c r="G12" s="244"/>
      <c r="H12" s="243">
        <f>(('Input Sheet'!K16*'Input Sheet'!K17)/1000)*'Input Sheet'!I8</f>
        <v>9609.6</v>
      </c>
      <c r="I12" s="244"/>
      <c r="M12" s="49"/>
    </row>
    <row r="13" spans="1:13" ht="18" x14ac:dyDescent="0.2">
      <c r="A13" s="267" t="s">
        <v>2</v>
      </c>
      <c r="B13" s="268"/>
      <c r="C13" s="268"/>
      <c r="D13" s="268"/>
      <c r="E13" s="268"/>
      <c r="F13" s="243">
        <f>F12*'Input Sheet'!I15</f>
        <v>7512.96</v>
      </c>
      <c r="G13" s="244"/>
      <c r="H13" s="243">
        <f>H12*'Input Sheet'!I15</f>
        <v>768.76800000000003</v>
      </c>
      <c r="I13" s="244"/>
    </row>
    <row r="14" spans="1:13" ht="18" x14ac:dyDescent="0.2">
      <c r="A14" s="260" t="s">
        <v>32</v>
      </c>
      <c r="B14" s="261"/>
      <c r="C14" s="261"/>
      <c r="D14" s="261"/>
      <c r="E14" s="261"/>
      <c r="F14" s="246">
        <f>F13*H19</f>
        <v>86000</v>
      </c>
      <c r="G14" s="247"/>
      <c r="H14" s="246">
        <f>H13*H19</f>
        <v>8800</v>
      </c>
      <c r="I14" s="247"/>
    </row>
    <row r="15" spans="1:13" ht="18" x14ac:dyDescent="0.2">
      <c r="A15" s="233" t="s">
        <v>3</v>
      </c>
      <c r="B15" s="234"/>
      <c r="C15" s="234"/>
      <c r="D15" s="234"/>
      <c r="E15" s="234"/>
      <c r="F15" s="38"/>
      <c r="G15" s="39"/>
      <c r="H15" s="273">
        <f>F13-H13</f>
        <v>6744.192</v>
      </c>
      <c r="I15" s="274"/>
    </row>
    <row r="16" spans="1:13" ht="18" x14ac:dyDescent="0.2">
      <c r="A16" s="35" t="s">
        <v>29</v>
      </c>
      <c r="B16" s="36"/>
      <c r="C16" s="36"/>
      <c r="D16" s="36"/>
      <c r="E16" s="36"/>
      <c r="F16" s="40"/>
      <c r="G16" s="41"/>
      <c r="H16" s="270">
        <f>F14-H14</f>
        <v>77200</v>
      </c>
      <c r="I16" s="271"/>
    </row>
    <row r="17" spans="1:12" ht="6" customHeight="1" x14ac:dyDescent="0.2">
      <c r="A17" s="4"/>
      <c r="B17" s="5"/>
      <c r="C17" s="5"/>
      <c r="D17" s="5"/>
      <c r="E17" s="5"/>
      <c r="F17" s="5"/>
      <c r="G17" s="5"/>
      <c r="H17" s="5"/>
      <c r="I17" s="6"/>
    </row>
    <row r="18" spans="1:12" ht="18" customHeight="1" x14ac:dyDescent="0.2">
      <c r="A18" s="264" t="s">
        <v>5</v>
      </c>
      <c r="B18" s="265"/>
      <c r="C18" s="265"/>
      <c r="D18" s="265"/>
      <c r="E18" s="266"/>
      <c r="F18" s="272" t="str">
        <f>F11</f>
        <v>200W Incandescent</v>
      </c>
      <c r="G18" s="272"/>
      <c r="H18" s="245" t="s">
        <v>0</v>
      </c>
      <c r="I18" s="245"/>
    </row>
    <row r="19" spans="1:12" ht="18" customHeight="1" x14ac:dyDescent="0.2">
      <c r="A19" s="257" t="s">
        <v>35</v>
      </c>
      <c r="B19" s="258"/>
      <c r="C19" s="258"/>
      <c r="D19" s="258"/>
      <c r="E19" s="259"/>
      <c r="F19" s="275">
        <f>('Input Sheet'!L7*0.55)/'Input Sheet'!K16</f>
        <v>0.31478937728937728</v>
      </c>
      <c r="G19" s="276"/>
      <c r="H19" s="277">
        <f>'Input Sheet'!L17/'Input Sheet'!K16</f>
        <v>11.446886446886447</v>
      </c>
      <c r="I19" s="278"/>
    </row>
    <row r="20" spans="1:12" ht="18" x14ac:dyDescent="0.2">
      <c r="A20" s="267" t="s">
        <v>25</v>
      </c>
      <c r="B20" s="268"/>
      <c r="C20" s="268"/>
      <c r="D20" s="268"/>
      <c r="E20" s="269"/>
      <c r="F20" s="248">
        <f>(('Input Sheet'!I10+'Input Sheet'!I11)*'Input Sheet'!I8)/$F$19</f>
        <v>317.67272727272729</v>
      </c>
      <c r="G20" s="249"/>
      <c r="H20" s="241">
        <v>0</v>
      </c>
      <c r="I20" s="242"/>
    </row>
    <row r="21" spans="1:12" ht="18" x14ac:dyDescent="0.2">
      <c r="A21" s="89" t="s">
        <v>83</v>
      </c>
      <c r="B21" s="90"/>
      <c r="C21" s="90"/>
      <c r="D21" s="90"/>
      <c r="E21" s="91"/>
      <c r="F21" s="248">
        <f>'Input Sheet'!I19/$F$19</f>
        <v>0</v>
      </c>
      <c r="G21" s="249"/>
      <c r="H21" s="241">
        <v>0</v>
      </c>
      <c r="I21" s="242"/>
    </row>
    <row r="22" spans="1:12" ht="18" x14ac:dyDescent="0.2">
      <c r="A22" s="267" t="s">
        <v>82</v>
      </c>
      <c r="B22" s="268"/>
      <c r="C22" s="268"/>
      <c r="D22" s="268"/>
      <c r="E22" s="269"/>
      <c r="F22" s="248">
        <f>('Input Sheet'!I8*'Input Sheet'!I12*'Input Sheet'!I13*'Input Sheet'!I14)/$F$19</f>
        <v>47650.909090909096</v>
      </c>
      <c r="G22" s="249"/>
      <c r="H22" s="241">
        <v>0</v>
      </c>
      <c r="I22" s="242"/>
      <c r="J22" s="50"/>
    </row>
    <row r="23" spans="1:12" ht="18" x14ac:dyDescent="0.2">
      <c r="A23" s="233" t="s">
        <v>84</v>
      </c>
      <c r="B23" s="234"/>
      <c r="C23" s="234"/>
      <c r="D23" s="234"/>
      <c r="E23" s="234"/>
      <c r="F23" s="229"/>
      <c r="G23" s="230"/>
      <c r="H23" s="273">
        <f>(F20+F22+F21)-(H20+H22+H21)</f>
        <v>47968.581818181825</v>
      </c>
      <c r="I23" s="274"/>
    </row>
    <row r="24" spans="1:12" ht="18" x14ac:dyDescent="0.2">
      <c r="A24" s="233" t="s">
        <v>85</v>
      </c>
      <c r="B24" s="234"/>
      <c r="C24" s="234"/>
      <c r="D24" s="234"/>
      <c r="E24" s="234"/>
      <c r="F24" s="231"/>
      <c r="G24" s="232"/>
      <c r="H24" s="270">
        <f>H23*H19</f>
        <v>549090.90909090918</v>
      </c>
      <c r="I24" s="271"/>
    </row>
    <row r="25" spans="1:12" ht="8.25" customHeight="1" x14ac:dyDescent="0.2">
      <c r="A25" s="44"/>
      <c r="B25" s="45"/>
      <c r="C25" s="5"/>
      <c r="D25" s="5"/>
      <c r="E25" s="5"/>
      <c r="F25" s="5"/>
      <c r="G25" s="5"/>
      <c r="H25" s="5"/>
      <c r="I25" s="6"/>
    </row>
    <row r="26" spans="1:12" ht="19.5" customHeight="1" x14ac:dyDescent="0.2">
      <c r="A26" s="51"/>
      <c r="B26" s="51"/>
      <c r="C26" s="51"/>
      <c r="D26" s="51"/>
      <c r="E26" s="51"/>
      <c r="F26" s="2"/>
      <c r="G26" s="2"/>
      <c r="H26" s="52"/>
      <c r="I26" s="52"/>
    </row>
    <row r="27" spans="1:12" ht="21.95" customHeight="1" x14ac:dyDescent="0.2">
      <c r="A27" s="224" t="s">
        <v>44</v>
      </c>
      <c r="B27" s="225"/>
      <c r="C27" s="225"/>
      <c r="D27" s="225"/>
      <c r="E27" s="225"/>
      <c r="F27" s="225"/>
      <c r="G27" s="225"/>
      <c r="H27" s="225"/>
      <c r="I27" s="226"/>
    </row>
    <row r="28" spans="1:12" ht="6" customHeight="1" x14ac:dyDescent="0.2">
      <c r="A28" s="235"/>
      <c r="B28" s="236"/>
      <c r="C28" s="236"/>
      <c r="D28" s="236"/>
      <c r="E28" s="236"/>
      <c r="F28" s="236"/>
      <c r="G28" s="236"/>
      <c r="H28" s="236"/>
      <c r="I28" s="237"/>
    </row>
    <row r="29" spans="1:12" ht="19.5" customHeight="1" x14ac:dyDescent="0.2">
      <c r="A29" s="53"/>
      <c r="B29" s="33"/>
      <c r="C29" s="54" t="str">
        <f>F11</f>
        <v>200W Incandescent</v>
      </c>
      <c r="D29" s="88" t="s">
        <v>45</v>
      </c>
      <c r="E29" s="80"/>
      <c r="F29" s="55"/>
      <c r="G29" s="218" t="s">
        <v>46</v>
      </c>
      <c r="H29" s="218"/>
      <c r="I29" s="56"/>
    </row>
    <row r="30" spans="1:12" ht="18" x14ac:dyDescent="0.2">
      <c r="A30" s="32"/>
      <c r="B30" s="57" t="s">
        <v>53</v>
      </c>
      <c r="C30" s="14">
        <f>'Input Sheet'!I8*'Input Sheet'!I9</f>
        <v>10000</v>
      </c>
      <c r="D30" s="15">
        <f>'Input Sheet'!I18*'Input Sheet'!I8</f>
        <v>40000</v>
      </c>
      <c r="E30" s="81"/>
      <c r="F30" s="16" t="s">
        <v>48</v>
      </c>
      <c r="G30" s="219">
        <f>C33-D33</f>
        <v>77200</v>
      </c>
      <c r="H30" s="219"/>
      <c r="I30" s="56"/>
      <c r="K30" s="58"/>
    </row>
    <row r="31" spans="1:12" ht="18" x14ac:dyDescent="0.2">
      <c r="A31" s="32"/>
      <c r="B31" s="57" t="s">
        <v>54</v>
      </c>
      <c r="C31" s="14">
        <v>0</v>
      </c>
      <c r="D31" s="31">
        <f>(-'Input Sheet'!I20)*'Input Sheet'!I8</f>
        <v>0</v>
      </c>
      <c r="E31" s="81"/>
      <c r="F31" s="16" t="s">
        <v>58</v>
      </c>
      <c r="G31" s="219">
        <f>C34</f>
        <v>549090.90909090918</v>
      </c>
      <c r="H31" s="219"/>
      <c r="I31" s="56"/>
      <c r="J31" s="3"/>
      <c r="K31" s="59"/>
    </row>
    <row r="32" spans="1:12" ht="18" x14ac:dyDescent="0.2">
      <c r="A32" s="32"/>
      <c r="B32" s="57" t="s">
        <v>56</v>
      </c>
      <c r="C32" s="14">
        <f>SUM(C30:C31)</f>
        <v>10000</v>
      </c>
      <c r="D32" s="31">
        <f>SUM(D30:D31)</f>
        <v>40000</v>
      </c>
      <c r="E32" s="82"/>
      <c r="F32" s="17" t="s">
        <v>49</v>
      </c>
      <c r="G32" s="220">
        <f>SUM(G30:H31)</f>
        <v>626290.90909090918</v>
      </c>
      <c r="H32" s="220"/>
      <c r="I32" s="56"/>
      <c r="J32" s="3"/>
      <c r="K32" s="59"/>
      <c r="L32" s="60"/>
    </row>
    <row r="33" spans="1:17" ht="18" x14ac:dyDescent="0.2">
      <c r="A33" s="32"/>
      <c r="B33" s="57" t="s">
        <v>55</v>
      </c>
      <c r="C33" s="14">
        <f>F14</f>
        <v>86000</v>
      </c>
      <c r="D33" s="15">
        <f>H14</f>
        <v>8800</v>
      </c>
      <c r="E33" s="81"/>
      <c r="F33" s="83" t="s">
        <v>47</v>
      </c>
      <c r="G33" s="221">
        <f>-D30</f>
        <v>-40000</v>
      </c>
      <c r="H33" s="221"/>
      <c r="I33" s="61"/>
      <c r="J33" s="3"/>
      <c r="K33" s="59"/>
      <c r="L33" s="62"/>
    </row>
    <row r="34" spans="1:17" ht="18" x14ac:dyDescent="0.2">
      <c r="A34" s="32"/>
      <c r="B34" s="57" t="s">
        <v>81</v>
      </c>
      <c r="C34" s="14">
        <f>H24</f>
        <v>549090.90909090918</v>
      </c>
      <c r="D34" s="15">
        <v>0</v>
      </c>
      <c r="E34" s="81"/>
      <c r="F34" s="83" t="s">
        <v>52</v>
      </c>
      <c r="G34" s="222">
        <f>'Input Sheet'!I20*'Input Sheet'!I8</f>
        <v>0</v>
      </c>
      <c r="H34" s="223"/>
      <c r="I34" s="61"/>
      <c r="J34" s="3"/>
      <c r="K34" s="59"/>
    </row>
    <row r="35" spans="1:17" ht="18" x14ac:dyDescent="0.2">
      <c r="A35" s="32"/>
      <c r="B35" s="17" t="s">
        <v>36</v>
      </c>
      <c r="C35" s="18">
        <f>SUM(C32:C34)</f>
        <v>645090.90909090918</v>
      </c>
      <c r="D35" s="18">
        <f>SUM(D32:D34)</f>
        <v>48800</v>
      </c>
      <c r="E35" s="80"/>
      <c r="F35" s="17" t="s">
        <v>50</v>
      </c>
      <c r="G35" s="220">
        <f>SUM(G32:H34)</f>
        <v>586290.90909090918</v>
      </c>
      <c r="H35" s="220"/>
      <c r="I35" s="61"/>
      <c r="J35" s="3"/>
      <c r="K35" s="59"/>
    </row>
    <row r="36" spans="1:17" ht="17.25" customHeight="1" x14ac:dyDescent="0.2">
      <c r="A36" s="32"/>
      <c r="B36" s="17"/>
      <c r="C36" s="42"/>
      <c r="D36" s="42"/>
      <c r="E36" s="80"/>
      <c r="F36" s="17"/>
      <c r="G36" s="43"/>
      <c r="H36" s="43"/>
      <c r="I36" s="61"/>
      <c r="J36" s="3"/>
      <c r="K36" s="59"/>
    </row>
    <row r="37" spans="1:17" ht="18" x14ac:dyDescent="0.2">
      <c r="A37" s="185"/>
      <c r="B37" s="238" t="s">
        <v>78</v>
      </c>
      <c r="C37" s="239"/>
      <c r="D37" s="239"/>
      <c r="E37" s="239"/>
      <c r="F37" s="240"/>
      <c r="G37" s="227">
        <f>(D32-C32)/(G32/H19)</f>
        <v>0.54831802349656378</v>
      </c>
      <c r="H37" s="228"/>
      <c r="I37" s="61"/>
      <c r="J37" s="3"/>
      <c r="K37" s="59"/>
    </row>
    <row r="38" spans="1:17" ht="18" x14ac:dyDescent="0.2">
      <c r="A38" s="84"/>
      <c r="B38" s="238" t="s">
        <v>61</v>
      </c>
      <c r="C38" s="239"/>
      <c r="D38" s="239"/>
      <c r="E38" s="239"/>
      <c r="F38" s="240"/>
      <c r="G38" s="227">
        <f>D32/(G32/H19)</f>
        <v>0.73109069799541826</v>
      </c>
      <c r="H38" s="228"/>
      <c r="I38" s="85"/>
      <c r="J38" s="3"/>
      <c r="K38" s="59"/>
    </row>
    <row r="39" spans="1:17" ht="18" x14ac:dyDescent="0.2">
      <c r="A39" s="32"/>
      <c r="B39" s="10"/>
      <c r="C39" s="63"/>
      <c r="D39" s="63"/>
      <c r="E39" s="80"/>
      <c r="F39" s="86"/>
      <c r="G39" s="64"/>
      <c r="H39" s="65"/>
      <c r="I39" s="61"/>
      <c r="J39" s="3"/>
      <c r="K39" s="59"/>
    </row>
    <row r="40" spans="1:17" ht="18" x14ac:dyDescent="0.2">
      <c r="A40" s="32"/>
      <c r="B40" s="33"/>
      <c r="C40" s="33"/>
      <c r="D40" s="66"/>
      <c r="E40" s="66"/>
      <c r="F40" s="66"/>
      <c r="G40" s="66"/>
      <c r="H40" s="66"/>
      <c r="I40" s="61"/>
      <c r="J40" s="3"/>
      <c r="K40" s="59"/>
      <c r="L40" s="67"/>
    </row>
    <row r="41" spans="1:17" ht="18" x14ac:dyDescent="0.2">
      <c r="A41" s="32"/>
      <c r="B41" s="33"/>
      <c r="C41" s="33"/>
      <c r="D41" s="33"/>
      <c r="E41" s="33"/>
      <c r="F41" s="55"/>
      <c r="G41" s="55"/>
      <c r="H41" s="63"/>
      <c r="I41" s="61"/>
      <c r="J41" s="3"/>
      <c r="K41" s="59"/>
      <c r="L41" s="68"/>
      <c r="M41" s="69"/>
    </row>
    <row r="42" spans="1:17" ht="18" x14ac:dyDescent="0.2">
      <c r="A42" s="32"/>
      <c r="B42" s="33"/>
      <c r="C42" s="33"/>
      <c r="D42" s="33"/>
      <c r="E42" s="33"/>
      <c r="F42" s="55"/>
      <c r="G42" s="55"/>
      <c r="H42" s="63"/>
      <c r="I42" s="61"/>
      <c r="J42" s="3"/>
      <c r="K42" s="59"/>
      <c r="L42" s="67"/>
    </row>
    <row r="43" spans="1:17" ht="12.75" customHeight="1" x14ac:dyDescent="0.2">
      <c r="A43" s="32"/>
      <c r="B43" s="33"/>
      <c r="C43" s="33"/>
      <c r="D43" s="33"/>
      <c r="E43" s="33"/>
      <c r="F43" s="55"/>
      <c r="G43" s="55"/>
      <c r="H43" s="63"/>
      <c r="I43" s="61"/>
      <c r="J43" s="3"/>
      <c r="K43" s="59"/>
      <c r="L43" s="67"/>
    </row>
    <row r="44" spans="1:17" ht="18" x14ac:dyDescent="0.2">
      <c r="A44" s="32"/>
      <c r="B44" s="33"/>
      <c r="C44" s="33"/>
      <c r="D44" s="33"/>
      <c r="E44" s="33"/>
      <c r="F44" s="55"/>
      <c r="G44" s="55"/>
      <c r="H44" s="63"/>
      <c r="I44" s="61"/>
      <c r="J44" s="3"/>
      <c r="K44" s="59"/>
    </row>
    <row r="45" spans="1:17" ht="18" x14ac:dyDescent="0.2">
      <c r="A45" s="32"/>
      <c r="B45" s="33"/>
      <c r="C45" s="33"/>
      <c r="D45" s="33"/>
      <c r="E45" s="33"/>
      <c r="F45" s="55"/>
      <c r="G45" s="55"/>
      <c r="H45" s="63"/>
      <c r="I45" s="61"/>
      <c r="J45" s="3"/>
      <c r="K45" s="59"/>
    </row>
    <row r="46" spans="1:17" ht="18" x14ac:dyDescent="0.2">
      <c r="A46" s="32"/>
      <c r="B46" s="33"/>
      <c r="C46" s="33"/>
      <c r="D46" s="33"/>
      <c r="E46" s="33"/>
      <c r="F46" s="55"/>
      <c r="G46" s="55"/>
      <c r="H46" s="63"/>
      <c r="I46" s="61"/>
      <c r="J46" s="3"/>
      <c r="K46" s="59"/>
    </row>
    <row r="47" spans="1:17" ht="18" x14ac:dyDescent="0.2">
      <c r="A47" s="32"/>
      <c r="B47" s="33"/>
      <c r="C47" s="33"/>
      <c r="D47" s="33"/>
      <c r="E47" s="33"/>
      <c r="F47" s="55"/>
      <c r="G47" s="55"/>
      <c r="H47" s="63"/>
      <c r="I47" s="61"/>
      <c r="J47" s="3"/>
      <c r="K47" s="59"/>
      <c r="Q47" s="87" t="s">
        <v>60</v>
      </c>
    </row>
    <row r="48" spans="1:17" ht="18" x14ac:dyDescent="0.2">
      <c r="A48" s="32"/>
      <c r="B48" s="33"/>
      <c r="C48" s="33"/>
      <c r="D48" s="33"/>
      <c r="E48" s="33"/>
      <c r="F48" s="55"/>
      <c r="G48" s="55"/>
      <c r="H48" s="63"/>
      <c r="I48" s="61"/>
      <c r="J48" s="3"/>
      <c r="K48" s="59"/>
    </row>
    <row r="49" spans="1:12" ht="18" x14ac:dyDescent="0.2">
      <c r="A49" s="32"/>
      <c r="B49" s="33"/>
      <c r="C49" s="33"/>
      <c r="D49" s="33"/>
      <c r="E49" s="33"/>
      <c r="F49" s="55"/>
      <c r="G49" s="55"/>
      <c r="H49" s="63"/>
      <c r="I49" s="61"/>
      <c r="J49" s="3"/>
      <c r="K49" s="59"/>
    </row>
    <row r="50" spans="1:12" ht="12" customHeight="1" x14ac:dyDescent="0.2">
      <c r="A50" s="32"/>
      <c r="B50" s="33"/>
      <c r="C50" s="33"/>
      <c r="D50" s="33"/>
      <c r="E50" s="33"/>
      <c r="F50" s="55"/>
      <c r="G50" s="55"/>
      <c r="H50" s="63"/>
      <c r="I50" s="61"/>
      <c r="K50" s="70"/>
    </row>
    <row r="51" spans="1:12" ht="5.25" customHeight="1" x14ac:dyDescent="0.2">
      <c r="A51" s="32"/>
      <c r="B51" s="33"/>
      <c r="C51" s="33"/>
      <c r="D51" s="33"/>
      <c r="E51" s="33"/>
      <c r="F51" s="55"/>
      <c r="G51" s="55"/>
      <c r="H51" s="63"/>
      <c r="I51" s="61"/>
      <c r="J51" s="71"/>
      <c r="K51" s="70"/>
      <c r="L51" s="67"/>
    </row>
    <row r="52" spans="1:12" ht="20.25" customHeight="1" x14ac:dyDescent="0.2">
      <c r="A52" s="32"/>
      <c r="B52" s="33"/>
      <c r="C52" s="33"/>
      <c r="D52" s="33"/>
      <c r="E52" s="33"/>
      <c r="F52" s="33"/>
      <c r="G52" s="33"/>
      <c r="H52" s="72"/>
      <c r="I52" s="73"/>
      <c r="J52" s="71"/>
      <c r="K52" s="70"/>
      <c r="L52" s="67"/>
    </row>
    <row r="53" spans="1:12" s="67" customFormat="1" ht="21.95" customHeight="1" x14ac:dyDescent="0.2">
      <c r="A53" s="74"/>
      <c r="B53" s="75"/>
      <c r="C53" s="76"/>
      <c r="D53" s="77"/>
      <c r="E53" s="77"/>
      <c r="F53" s="77"/>
      <c r="G53" s="75"/>
      <c r="H53" s="75"/>
      <c r="I53" s="78"/>
      <c r="J53" s="71"/>
      <c r="K53" s="70"/>
    </row>
    <row r="54" spans="1:12" s="67" customFormat="1" ht="12.75" customHeight="1" x14ac:dyDescent="0.2">
      <c r="A54" s="30"/>
      <c r="B54" s="30"/>
      <c r="C54" s="2"/>
      <c r="D54" s="79"/>
      <c r="E54" s="79"/>
      <c r="F54" s="79"/>
      <c r="G54" s="30"/>
      <c r="H54" s="30"/>
      <c r="I54" s="30"/>
    </row>
    <row r="55" spans="1:12" ht="21" customHeight="1" x14ac:dyDescent="0.2">
      <c r="A55" s="224" t="s">
        <v>12</v>
      </c>
      <c r="B55" s="225"/>
      <c r="C55" s="225"/>
      <c r="D55" s="225"/>
      <c r="E55" s="225"/>
      <c r="F55" s="225"/>
      <c r="G55" s="225"/>
      <c r="H55" s="225"/>
      <c r="I55" s="226"/>
    </row>
    <row r="56" spans="1:12" ht="6.75" customHeight="1" x14ac:dyDescent="0.2">
      <c r="A56" s="19"/>
      <c r="B56" s="20"/>
      <c r="C56" s="20"/>
      <c r="D56" s="20"/>
      <c r="E56" s="21"/>
      <c r="F56" s="21"/>
      <c r="G56" s="22"/>
      <c r="H56" s="23"/>
      <c r="I56" s="24"/>
    </row>
    <row r="57" spans="1:12" ht="16.5" customHeight="1" x14ac:dyDescent="0.2">
      <c r="A57" s="216" t="s">
        <v>9</v>
      </c>
      <c r="B57" s="217"/>
      <c r="C57" s="7">
        <f>(F14-H14)*1.54</f>
        <v>118888</v>
      </c>
      <c r="D57" s="36"/>
      <c r="E57" s="217" t="s">
        <v>7</v>
      </c>
      <c r="F57" s="217"/>
      <c r="G57" s="217"/>
      <c r="H57" s="8">
        <f>C57/11470</f>
        <v>10.36512641673932</v>
      </c>
      <c r="I57" s="34"/>
    </row>
    <row r="58" spans="1:12" ht="16.5" customHeight="1" x14ac:dyDescent="0.2">
      <c r="A58" s="216" t="s">
        <v>10</v>
      </c>
      <c r="B58" s="217"/>
      <c r="C58" s="7">
        <f>C57/2000</f>
        <v>59.444000000000003</v>
      </c>
      <c r="D58" s="36"/>
      <c r="E58" s="37"/>
      <c r="F58" s="37"/>
      <c r="G58" s="37"/>
      <c r="H58" s="9"/>
      <c r="I58" s="34"/>
    </row>
    <row r="59" spans="1:12" ht="17.25" customHeight="1" x14ac:dyDescent="0.2">
      <c r="A59" s="35"/>
      <c r="B59" s="36"/>
      <c r="C59" s="25"/>
      <c r="D59" s="36"/>
      <c r="E59" s="217" t="s">
        <v>8</v>
      </c>
      <c r="F59" s="217"/>
      <c r="G59" s="217"/>
      <c r="H59" s="11">
        <f>C57/8066</f>
        <v>14.739399950409124</v>
      </c>
      <c r="I59" s="34"/>
    </row>
    <row r="60" spans="1:12" ht="15.75" customHeight="1" x14ac:dyDescent="0.2">
      <c r="A60" s="216" t="s">
        <v>11</v>
      </c>
      <c r="B60" s="217"/>
      <c r="C60" s="7">
        <f>C57/2.06</f>
        <v>57712.621359223296</v>
      </c>
      <c r="D60" s="37"/>
      <c r="E60" s="10"/>
      <c r="F60" s="10"/>
      <c r="G60" s="10"/>
      <c r="H60" s="9"/>
      <c r="I60" s="34"/>
    </row>
    <row r="61" spans="1:12" ht="18" x14ac:dyDescent="0.2">
      <c r="A61" s="216" t="s">
        <v>10</v>
      </c>
      <c r="B61" s="217"/>
      <c r="C61" s="7">
        <f>C60/2000</f>
        <v>28.856310679611649</v>
      </c>
      <c r="D61" s="37"/>
      <c r="E61" s="10"/>
      <c r="F61" s="10"/>
      <c r="G61" s="10" t="s">
        <v>51</v>
      </c>
      <c r="H61" s="11">
        <f>C57/10660</f>
        <v>11.152720450281427</v>
      </c>
      <c r="I61" s="34"/>
    </row>
    <row r="62" spans="1:12" ht="6" customHeight="1" x14ac:dyDescent="0.2">
      <c r="A62" s="26"/>
      <c r="B62" s="27"/>
      <c r="C62" s="28"/>
      <c r="D62" s="27"/>
      <c r="E62" s="12"/>
      <c r="F62" s="12"/>
      <c r="G62" s="12"/>
      <c r="H62" s="13"/>
      <c r="I62" s="6"/>
    </row>
    <row r="63" spans="1:12" x14ac:dyDescent="0.2">
      <c r="A63" s="29" t="s">
        <v>6</v>
      </c>
      <c r="B63" s="30"/>
      <c r="C63" s="30"/>
      <c r="D63" s="30"/>
      <c r="E63" s="30"/>
      <c r="F63" s="30"/>
      <c r="G63" s="30"/>
      <c r="H63" s="30"/>
      <c r="I63" s="30"/>
    </row>
  </sheetData>
  <sheetProtection password="D833" sheet="1" objects="1" scenarios="1"/>
  <mergeCells count="58">
    <mergeCell ref="A20:E20"/>
    <mergeCell ref="A15:E15"/>
    <mergeCell ref="H24:I24"/>
    <mergeCell ref="F11:G11"/>
    <mergeCell ref="A23:E23"/>
    <mergeCell ref="H15:I15"/>
    <mergeCell ref="F19:G19"/>
    <mergeCell ref="H19:I19"/>
    <mergeCell ref="F14:G14"/>
    <mergeCell ref="H16:I16"/>
    <mergeCell ref="H23:I23"/>
    <mergeCell ref="A18:E18"/>
    <mergeCell ref="F18:G18"/>
    <mergeCell ref="H18:I18"/>
    <mergeCell ref="F22:G22"/>
    <mergeCell ref="A22:E22"/>
    <mergeCell ref="G4:I6"/>
    <mergeCell ref="A7:I7"/>
    <mergeCell ref="A8:I8"/>
    <mergeCell ref="A19:E19"/>
    <mergeCell ref="A14:E14"/>
    <mergeCell ref="A10:I10"/>
    <mergeCell ref="A12:E12"/>
    <mergeCell ref="A11:E11"/>
    <mergeCell ref="A13:E13"/>
    <mergeCell ref="H12:I12"/>
    <mergeCell ref="H22:I22"/>
    <mergeCell ref="F13:G13"/>
    <mergeCell ref="H11:I11"/>
    <mergeCell ref="F12:G12"/>
    <mergeCell ref="H13:I13"/>
    <mergeCell ref="H14:I14"/>
    <mergeCell ref="F20:G20"/>
    <mergeCell ref="H20:I20"/>
    <mergeCell ref="F21:G21"/>
    <mergeCell ref="H21:I21"/>
    <mergeCell ref="F23:G24"/>
    <mergeCell ref="A27:I27"/>
    <mergeCell ref="A24:E24"/>
    <mergeCell ref="A28:I28"/>
    <mergeCell ref="B38:F38"/>
    <mergeCell ref="B37:F37"/>
    <mergeCell ref="G37:H37"/>
    <mergeCell ref="A60:B60"/>
    <mergeCell ref="A61:B61"/>
    <mergeCell ref="G29:H29"/>
    <mergeCell ref="G30:H30"/>
    <mergeCell ref="G31:H31"/>
    <mergeCell ref="G32:H32"/>
    <mergeCell ref="G33:H33"/>
    <mergeCell ref="G35:H35"/>
    <mergeCell ref="G34:H34"/>
    <mergeCell ref="A55:I55"/>
    <mergeCell ref="A57:B57"/>
    <mergeCell ref="E59:G59"/>
    <mergeCell ref="E57:G57"/>
    <mergeCell ref="G38:H38"/>
    <mergeCell ref="A58:B58"/>
  </mergeCells>
  <phoneticPr fontId="2" type="noConversion"/>
  <printOptions horizontalCentered="1"/>
  <pageMargins left="0.25" right="0.25" top="0.25" bottom="0.25" header="0.25" footer="0.25"/>
  <pageSetup scale="7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Input Sheet</vt:lpstr>
      <vt:lpstr>Total Cost of Ownership Summary</vt:lpstr>
      <vt:lpstr>'Input Sheet'!Print_Area</vt:lpstr>
      <vt:lpstr>'Total Cost of Ownership Summary'!Print_Area</vt:lpstr>
    </vt:vector>
  </TitlesOfParts>
  <Company>Cooper Industries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e3a4a</dc:creator>
  <cp:lastModifiedBy>EBS Desktop Services</cp:lastModifiedBy>
  <cp:lastPrinted>2012-12-18T16:06:53Z</cp:lastPrinted>
  <dcterms:created xsi:type="dcterms:W3CDTF">2008-10-01T17:35:03Z</dcterms:created>
  <dcterms:modified xsi:type="dcterms:W3CDTF">2012-12-18T16:23:44Z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