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520" yWindow="1140" windowWidth="17910" windowHeight="8190" tabRatio="700"/>
  </bookViews>
  <sheets>
    <sheet name="Input Sheet" sheetId="7" r:id="rId1"/>
    <sheet name="Total Cost of Ownership Summary" sheetId="6" r:id="rId2"/>
  </sheets>
  <definedNames>
    <definedName name="_xlnm.Print_Area" localSheetId="0">'Input Sheet'!$A$1:$I$79</definedName>
    <definedName name="_xlnm.Print_Area" localSheetId="1">'Total Cost of Ownership Summary'!$A$1:$I$63</definedName>
  </definedNames>
  <calcPr calcId="145621"/>
</workbook>
</file>

<file path=xl/calcChain.xml><?xml version="1.0" encoding="utf-8"?>
<calcChain xmlns="http://schemas.openxmlformats.org/spreadsheetml/2006/main">
  <c r="L17" i="7" l="1"/>
  <c r="K17" i="7"/>
  <c r="J17" i="7"/>
  <c r="L7" i="7" l="1"/>
  <c r="K7" i="7"/>
  <c r="J7" i="7"/>
  <c r="N7" i="7" s="1"/>
  <c r="N17" i="7" l="1"/>
  <c r="C30" i="6"/>
  <c r="D30" i="6"/>
  <c r="G34" i="6"/>
  <c r="D31" i="6" l="1"/>
  <c r="F11" i="6"/>
  <c r="F18" i="6" s="1"/>
  <c r="K16" i="7"/>
  <c r="A7" i="6"/>
  <c r="F12" i="6" l="1"/>
  <c r="F13" i="6" s="1"/>
  <c r="F19" i="6"/>
  <c r="H19" i="6"/>
  <c r="H12" i="6"/>
  <c r="G33" i="6"/>
  <c r="C32" i="6"/>
  <c r="C29" i="6"/>
  <c r="F14" i="6" l="1"/>
  <c r="C33" i="6" s="1"/>
  <c r="F22" i="6"/>
  <c r="F21" i="6"/>
  <c r="F20" i="6"/>
  <c r="D32" i="6"/>
  <c r="H23" i="6" l="1"/>
  <c r="H24" i="6" s="1"/>
  <c r="C34" i="6" s="1"/>
  <c r="G31" i="6" s="1"/>
  <c r="C35" i="6" l="1"/>
  <c r="H13" i="6"/>
  <c r="H14" i="6" s="1"/>
  <c r="D33" i="6" l="1"/>
  <c r="C57" i="6"/>
  <c r="H16" i="6"/>
  <c r="H15" i="6"/>
  <c r="H61" i="6" l="1"/>
  <c r="C60" i="6"/>
  <c r="C61" i="6" s="1"/>
  <c r="H59" i="6"/>
  <c r="C58" i="6"/>
  <c r="H57" i="6"/>
  <c r="D35" i="6"/>
  <c r="G30" i="6"/>
  <c r="G32" i="6" s="1"/>
  <c r="G37" i="6" l="1"/>
  <c r="G38" i="6"/>
  <c r="G35" i="6"/>
</calcChain>
</file>

<file path=xl/comments1.xml><?xml version="1.0" encoding="utf-8"?>
<comments xmlns="http://schemas.openxmlformats.org/spreadsheetml/2006/main">
  <authors>
    <author>EBS Desktop Services</author>
  </authors>
  <commentList>
    <comment ref="F19" authorId="0">
      <text>
        <r>
          <rPr>
            <sz val="9"/>
            <color indexed="81"/>
            <rFont val="Tahoma"/>
            <family val="2"/>
          </rPr>
          <t xml:space="preserve">50% of HID fixtures fail after reaching its economic rated life
</t>
        </r>
      </text>
    </comment>
  </commentList>
</comments>
</file>

<file path=xl/sharedStrings.xml><?xml version="1.0" encoding="utf-8"?>
<sst xmlns="http://schemas.openxmlformats.org/spreadsheetml/2006/main" count="187" uniqueCount="169">
  <si>
    <t>LED SYSTEM</t>
  </si>
  <si>
    <t>Annual energy consumption (kWhr)</t>
  </si>
  <si>
    <t>Annual energy cost ($)</t>
  </si>
  <si>
    <t>Annual Energy Savings ($)</t>
  </si>
  <si>
    <t>Energy Savings</t>
  </si>
  <si>
    <t>Maintenance Savings</t>
  </si>
  <si>
    <t>*Based on Environmental Protection Agency (EPA) emissions factor assumptions.</t>
  </si>
  <si>
    <t>Fewer Cars on the Road:</t>
  </si>
  <si>
    <t>Acres of Trees Planted:</t>
  </si>
  <si>
    <t>CO2 Emissions (lbs):</t>
  </si>
  <si>
    <t>(tons):</t>
  </si>
  <si>
    <t>Coal Emissions (lbs):</t>
  </si>
  <si>
    <t>Equivilant Environmental Impact*</t>
  </si>
  <si>
    <t>Input Watts</t>
  </si>
  <si>
    <t>LED Luminaire Cost</t>
  </si>
  <si>
    <t>A</t>
  </si>
  <si>
    <t>B</t>
  </si>
  <si>
    <t>C</t>
  </si>
  <si>
    <t>Lamp Source</t>
  </si>
  <si>
    <t>CHART A</t>
  </si>
  <si>
    <t>Enter the labor rate ($ per Hour)</t>
  </si>
  <si>
    <t>What is the energy cost on site ? ( $ / kWhr )</t>
  </si>
  <si>
    <t>Ave Lamp Life</t>
  </si>
  <si>
    <t>Input Data</t>
  </si>
  <si>
    <t>Operating Hours Per Year</t>
  </si>
  <si>
    <t>Annual Cost of Replacement Lamps ($)</t>
  </si>
  <si>
    <t>Enter lighting hours of operation per day (12, 24 etc)</t>
  </si>
  <si>
    <t>Many Harsh and Hazardous locations require 2 person teams</t>
  </si>
  <si>
    <t>Use the fully loaded labor rate</t>
  </si>
  <si>
    <t>Energy Savings over  Life of the LED System ($)</t>
  </si>
  <si>
    <t>Cost of replacement lamps in ($)</t>
  </si>
  <si>
    <t>Cost of disposal per lamp ($)</t>
  </si>
  <si>
    <t>Energy Cost over life of LED System</t>
  </si>
  <si>
    <t>Customer or Project Name</t>
  </si>
  <si>
    <t>Notes:</t>
  </si>
  <si>
    <t>Years of Maintenance Free Operation</t>
  </si>
  <si>
    <t>Total Cost of Ownership</t>
  </si>
  <si>
    <t>What is the quantity of luminaires required ?</t>
  </si>
  <si>
    <t>Time per fixture for lamp maintenance (Hours)</t>
  </si>
  <si>
    <t>How many people are required for lamp maintenance ?</t>
  </si>
  <si>
    <t>Be sure replacement time includes time for approvals, down time, paperwork, lock out tag out, man lift, etc.</t>
  </si>
  <si>
    <t>Design Parameter</t>
  </si>
  <si>
    <t>Toll Free:  (866) 764-5454
Fax:  (315) 477-5179
crouse.customerctr@cooperindustries.com</t>
  </si>
  <si>
    <t>Enter the input data for your project into the yellow cells below.  When finished, click on the "Total Cost of Ownership Summary" tab to view the cost savings and ROI realized with the Vaporgard LED luminaire</t>
  </si>
  <si>
    <t>Total Cost of Ownership Comparison</t>
  </si>
  <si>
    <t>LED</t>
  </si>
  <si>
    <t>Total $ Savings!</t>
  </si>
  <si>
    <t>Initial Investment:</t>
  </si>
  <si>
    <t>Energy Savings:</t>
  </si>
  <si>
    <t>Total Savings:</t>
  </si>
  <si>
    <t>Total $ Return:</t>
  </si>
  <si>
    <t># Housholds Annual Electricity Usage:</t>
  </si>
  <si>
    <t xml:space="preserve">Estimated Tax Rebate: </t>
  </si>
  <si>
    <t xml:space="preserve">Initial Investment </t>
  </si>
  <si>
    <t>Tax Rebate</t>
  </si>
  <si>
    <t>Total Energy Costs</t>
  </si>
  <si>
    <t>Net Investment</t>
  </si>
  <si>
    <t xml:space="preserve">Enter a cost of the existing luminaire ($ each) </t>
  </si>
  <si>
    <t>Labor &amp; Material Savings:</t>
  </si>
  <si>
    <t>Energy &amp; Maintenance Savings</t>
  </si>
  <si>
    <t>`</t>
  </si>
  <si>
    <t>Payback Period on the Entire LED Installation (Years)</t>
  </si>
  <si>
    <t>Chart B</t>
  </si>
  <si>
    <t>D</t>
  </si>
  <si>
    <t>E</t>
  </si>
  <si>
    <t>100W HPS</t>
  </si>
  <si>
    <t>150W HPS</t>
  </si>
  <si>
    <t>100W MV</t>
  </si>
  <si>
    <t>175WMV</t>
  </si>
  <si>
    <t>F</t>
  </si>
  <si>
    <t>250W MV</t>
  </si>
  <si>
    <t>G</t>
  </si>
  <si>
    <t>70W MH</t>
  </si>
  <si>
    <t>H</t>
  </si>
  <si>
    <t>100W MH</t>
  </si>
  <si>
    <t>J</t>
  </si>
  <si>
    <t>150W MH</t>
  </si>
  <si>
    <t>K</t>
  </si>
  <si>
    <t>175W MH</t>
  </si>
  <si>
    <t>L</t>
  </si>
  <si>
    <t>M</t>
  </si>
  <si>
    <t>250W MH</t>
  </si>
  <si>
    <t>320W MH</t>
  </si>
  <si>
    <t>200W HPS</t>
  </si>
  <si>
    <t>250W HPS</t>
  </si>
  <si>
    <t>N</t>
  </si>
  <si>
    <t>Traditional Lamp Source (Click Cell to Select Lamp Source)</t>
  </si>
  <si>
    <t>LED Light Source (Click Cell to Select LED Source)</t>
  </si>
  <si>
    <t>Customer Name</t>
  </si>
  <si>
    <t>O</t>
  </si>
  <si>
    <t>400W MH</t>
  </si>
  <si>
    <t>I</t>
  </si>
  <si>
    <t>Payback Period on the Incremental LED Cost (Years)</t>
  </si>
  <si>
    <t>Other Fixed Cost Assosciated with Lamp Maintenance (Lift Rental, Scaffolding, etc)</t>
  </si>
  <si>
    <t>Estimated Rebates Per Fixture (Utility, Tax, etc.) - If Available</t>
  </si>
  <si>
    <t>Total Maintenance Costs</t>
  </si>
  <si>
    <t>Annual Labor Costs ($)</t>
  </si>
  <si>
    <t>Annual Fixed Maintenance Costs</t>
  </si>
  <si>
    <t>Annual Maintenance Savings ($)</t>
  </si>
  <si>
    <t>Maintenance Savings over Life of the LED System ($)</t>
  </si>
  <si>
    <t>P</t>
  </si>
  <si>
    <t>Q</t>
  </si>
  <si>
    <t>R</t>
  </si>
  <si>
    <t>T</t>
  </si>
  <si>
    <t>S</t>
  </si>
  <si>
    <t>U</t>
  </si>
  <si>
    <t>V</t>
  </si>
  <si>
    <t>70W  PSMH</t>
  </si>
  <si>
    <t>100W PSMH</t>
  </si>
  <si>
    <t>150W PSMH</t>
  </si>
  <si>
    <t>175W PSMH</t>
  </si>
  <si>
    <t>250W PSMH</t>
  </si>
  <si>
    <t>320W PSMH</t>
  </si>
  <si>
    <t>400W PSMH</t>
  </si>
  <si>
    <t>W</t>
  </si>
  <si>
    <t>400W MV</t>
  </si>
  <si>
    <t>Avg Lamp Life</t>
  </si>
  <si>
    <t>5L</t>
  </si>
  <si>
    <t>150W - 175W</t>
  </si>
  <si>
    <t>7L</t>
  </si>
  <si>
    <t>9L</t>
  </si>
  <si>
    <t>11L</t>
  </si>
  <si>
    <t>70W HPS</t>
  </si>
  <si>
    <t>HID Floodlight</t>
  </si>
  <si>
    <t>FMV Model</t>
  </si>
  <si>
    <t>400W</t>
  </si>
  <si>
    <t>13L</t>
  </si>
  <si>
    <t>400W HPS</t>
  </si>
  <si>
    <t>X</t>
  </si>
  <si>
    <t>Y</t>
  </si>
  <si>
    <t>Z</t>
  </si>
  <si>
    <t>AA</t>
  </si>
  <si>
    <t>AB</t>
  </si>
  <si>
    <t>AC</t>
  </si>
  <si>
    <t>AD</t>
  </si>
  <si>
    <t>600W HPS</t>
  </si>
  <si>
    <t>750W HPS</t>
  </si>
  <si>
    <t>1000W HPS</t>
  </si>
  <si>
    <t>750W PSMH</t>
  </si>
  <si>
    <t>1000W PSMH</t>
  </si>
  <si>
    <t>1500W MH</t>
  </si>
  <si>
    <t>25L</t>
  </si>
  <si>
    <t>50L</t>
  </si>
  <si>
    <t>&gt;1000W</t>
  </si>
  <si>
    <t>750W - 1000W</t>
  </si>
  <si>
    <t>70W - 100W</t>
  </si>
  <si>
    <t>3L</t>
  </si>
  <si>
    <t>175W - 250W</t>
  </si>
  <si>
    <t>250W - 400W</t>
  </si>
  <si>
    <t>100W - 150W</t>
  </si>
  <si>
    <t>AE</t>
  </si>
  <si>
    <t>AF</t>
  </si>
  <si>
    <t>600W MH</t>
  </si>
  <si>
    <t>750W MH</t>
  </si>
  <si>
    <t>15L</t>
  </si>
  <si>
    <t>20L</t>
  </si>
  <si>
    <t>600W - 750W</t>
  </si>
  <si>
    <t>450W</t>
  </si>
  <si>
    <t>PFM3L - 28W</t>
  </si>
  <si>
    <t>PFM5L - 45W</t>
  </si>
  <si>
    <t>PFM7L - 62W</t>
  </si>
  <si>
    <t>PFM9L - 79W</t>
  </si>
  <si>
    <t>PFM11L - 99W</t>
  </si>
  <si>
    <t>PFM13L - 112W</t>
  </si>
  <si>
    <t>PFM15L - 131W</t>
  </si>
  <si>
    <t>PFMA20L - 175W</t>
  </si>
  <si>
    <t>PFMA25L - 216W</t>
  </si>
  <si>
    <t>PFM50L - 531W</t>
  </si>
  <si>
    <t>Champ® PFM LED - ROI Calculator</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</si>
</sst>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_);\(#,##0.0\)"/>
    <numFmt numFmtId="167" formatCode="&quot;$&quot;#,##0.0_);\(&quot;$&quot;#,##0.0\)"/>
    <numFmt numFmtId="168" formatCode="0.0"/>
  </numFmts>
  <fonts count="32" x14ac:knownFonts="1">
    <font>
      <sz val="10"/>
      <name val="Arial"/>
    </font>
    <font>
      <sz val="10"/>
      <name val="Arial"/>
      <family val="2"/>
    </font>
    <font>
      <sz val="8"/>
      <name val="Arial"/>
      <family val="2"/>
    </font>
    <font>
      <b/>
      <sz val="10"/>
      <name val="Arial"/>
      <family val="2"/>
    </font>
    <font>
      <b/>
      <sz val="10"/>
      <color indexed="9"/>
      <name val="Arial"/>
      <family val="2"/>
    </font>
    <font>
      <b/>
      <sz val="14"/>
      <name val="Arial"/>
      <family val="2"/>
    </font>
    <font>
      <sz val="14"/>
      <name val="Arial"/>
      <family val="2"/>
    </font>
    <font>
      <b/>
      <sz val="16"/>
      <color indexed="17"/>
      <name val="Arial"/>
      <family val="2"/>
    </font>
    <font>
      <b/>
      <sz val="14"/>
      <color indexed="9"/>
      <name val="Arial"/>
      <family val="2"/>
    </font>
    <font>
      <sz val="12"/>
      <name val="Arial"/>
      <family val="2"/>
    </font>
    <font>
      <sz val="10"/>
      <name val="Arial"/>
      <family val="2"/>
    </font>
    <font>
      <b/>
      <sz val="14"/>
      <color indexed="17"/>
      <name val="Arial"/>
      <family val="2"/>
    </font>
    <font>
      <b/>
      <sz val="14"/>
      <color indexed="10"/>
      <name val="Arial"/>
      <family val="2"/>
    </font>
    <font>
      <b/>
      <sz val="18"/>
      <color indexed="9"/>
      <name val="Arial"/>
      <family val="2"/>
    </font>
    <font>
      <sz val="14"/>
      <color indexed="9"/>
      <name val="Arial"/>
      <family val="2"/>
    </font>
    <font>
      <b/>
      <i/>
      <sz val="14"/>
      <color indexed="9"/>
      <name val="Arial"/>
      <family val="2"/>
    </font>
    <font>
      <i/>
      <sz val="14"/>
      <color indexed="9"/>
      <name val="Arial"/>
      <family val="2"/>
    </font>
    <font>
      <sz val="13"/>
      <name val="Arial"/>
      <family val="2"/>
    </font>
    <font>
      <b/>
      <sz val="13"/>
      <name val="Arial"/>
      <family val="2"/>
    </font>
    <font>
      <b/>
      <sz val="14"/>
      <color theme="1"/>
      <name val="Arial"/>
      <family val="2"/>
    </font>
    <font>
      <b/>
      <sz val="11"/>
      <color theme="1"/>
      <name val="Arial"/>
      <family val="2"/>
    </font>
    <font>
      <b/>
      <sz val="12"/>
      <color theme="1"/>
      <name val="Arial"/>
      <family val="2"/>
    </font>
    <font>
      <b/>
      <sz val="24"/>
      <color theme="1"/>
      <name val="Arial"/>
      <family val="2"/>
    </font>
    <font>
      <b/>
      <sz val="8"/>
      <name val="Arial"/>
      <family val="2"/>
    </font>
    <font>
      <b/>
      <sz val="8"/>
      <color indexed="9"/>
      <name val="Arial"/>
      <family val="2"/>
    </font>
    <font>
      <b/>
      <u/>
      <sz val="8"/>
      <name val="Arial"/>
      <family val="2"/>
    </font>
    <font>
      <b/>
      <sz val="8"/>
      <color indexed="62"/>
      <name val="Arial"/>
      <family val="2"/>
    </font>
    <font>
      <sz val="8"/>
      <color indexed="62"/>
      <name val="Arial"/>
      <family val="2"/>
    </font>
    <font>
      <b/>
      <sz val="8"/>
      <color theme="3" tint="-0.249977111117893"/>
      <name val="Arial"/>
      <family val="2"/>
    </font>
    <font>
      <sz val="8"/>
      <color indexed="18"/>
      <name val="Arial"/>
      <family val="2"/>
    </font>
    <font>
      <b/>
      <sz val="8"/>
      <color indexed="18"/>
      <name val="Arial"/>
      <family val="2"/>
    </font>
    <font>
      <sz val="9"/>
      <color indexed="81"/>
      <name val="Tahoma"/>
      <family val="2"/>
    </font>
  </fonts>
  <fills count="13">
    <fill>
      <patternFill patternType="none"/>
    </fill>
    <fill>
      <patternFill patternType="gray125"/>
    </fill>
    <fill>
      <patternFill patternType="solid">
        <fgColor indexed="9"/>
        <bgColor indexed="64"/>
      </patternFill>
    </fill>
    <fill>
      <patternFill patternType="solid">
        <fgColor indexed="17"/>
        <bgColor indexed="64"/>
      </patternFill>
    </fill>
    <fill>
      <patternFill patternType="solid">
        <fgColor indexed="22"/>
        <bgColor indexed="64"/>
      </patternFill>
    </fill>
    <fill>
      <patternFill patternType="solid">
        <fgColor indexed="8"/>
        <bgColor indexed="64"/>
      </patternFill>
    </fill>
    <fill>
      <patternFill patternType="solid">
        <fgColor indexed="43"/>
        <bgColor indexed="64"/>
      </patternFill>
    </fill>
    <fill>
      <patternFill patternType="solid">
        <fgColor theme="0"/>
        <bgColor indexed="64"/>
      </patternFill>
    </fill>
    <fill>
      <patternFill patternType="solid">
        <fgColor rgb="FF9FD789"/>
        <bgColor indexed="64"/>
      </patternFill>
    </fill>
    <fill>
      <patternFill patternType="solid">
        <fgColor theme="0" tint="-0.249977111117893"/>
        <bgColor indexed="64"/>
      </patternFill>
    </fill>
    <fill>
      <patternFill patternType="solid">
        <fgColor theme="4" tint="-0.499984740745262"/>
        <bgColor indexed="64"/>
      </patternFill>
    </fill>
    <fill>
      <patternFill patternType="solid">
        <fgColor rgb="FFFFFF99"/>
        <bgColor indexed="64"/>
      </patternFill>
    </fill>
    <fill>
      <patternFill patternType="solid">
        <fgColor rgb="FF33CC33"/>
        <bgColor indexed="64"/>
      </patternFill>
    </fill>
  </fills>
  <borders count="41">
    <border>
      <left/>
      <right/>
      <top/>
      <bottom/>
      <diagonal/>
    </border>
    <border>
      <left style="thin">
        <color indexed="9"/>
      </left>
      <right style="thin">
        <color indexed="9"/>
      </right>
      <top style="thin">
        <color indexed="9"/>
      </top>
      <bottom style="thin">
        <color indexed="9"/>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9"/>
      </left>
      <right/>
      <top style="thin">
        <color indexed="9"/>
      </top>
      <bottom/>
      <diagonal/>
    </border>
    <border>
      <left/>
      <right/>
      <top style="thin">
        <color indexed="9"/>
      </top>
      <bottom/>
      <diagonal/>
    </border>
    <border>
      <left style="thin">
        <color indexed="9"/>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theme="0"/>
      </top>
      <bottom/>
      <diagonal/>
    </border>
    <border>
      <left/>
      <right/>
      <top style="thin">
        <color theme="0"/>
      </top>
      <bottom style="thin">
        <color theme="0"/>
      </bottom>
      <diagonal/>
    </border>
    <border>
      <left/>
      <right/>
      <top/>
      <bottom style="thin">
        <color theme="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style="thin">
        <color theme="0"/>
      </top>
      <bottom style="thin">
        <color theme="0"/>
      </bottom>
      <diagonal/>
    </border>
    <border>
      <left style="medium">
        <color indexed="64"/>
      </left>
      <right/>
      <top style="thin">
        <color theme="0"/>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288">
    <xf numFmtId="0" fontId="0" fillId="0" borderId="0" xfId="0"/>
    <xf numFmtId="0" fontId="0" fillId="0" borderId="0" xfId="0" applyAlignment="1">
      <alignment vertical="center"/>
    </xf>
    <xf numFmtId="0" fontId="0" fillId="2" borderId="0" xfId="0" applyFill="1" applyBorder="1" applyAlignment="1">
      <alignment horizontal="center" vertical="center"/>
    </xf>
    <xf numFmtId="0" fontId="0" fillId="0" borderId="0" xfId="0" applyAlignment="1">
      <alignment horizontal="center" vertical="center"/>
    </xf>
    <xf numFmtId="0" fontId="6" fillId="2" borderId="4" xfId="0" applyFont="1" applyFill="1" applyBorder="1" applyAlignment="1">
      <alignment vertical="center"/>
    </xf>
    <xf numFmtId="0" fontId="6" fillId="2" borderId="8" xfId="0" applyFont="1" applyFill="1" applyBorder="1" applyAlignment="1">
      <alignment vertical="center"/>
    </xf>
    <xf numFmtId="0" fontId="6" fillId="2" borderId="10" xfId="0" applyFont="1" applyFill="1" applyBorder="1" applyAlignment="1">
      <alignment vertical="center"/>
    </xf>
    <xf numFmtId="3" fontId="11" fillId="2" borderId="2" xfId="1" applyNumberFormat="1" applyFont="1" applyFill="1" applyBorder="1" applyAlignment="1">
      <alignment horizontal="center" vertical="center"/>
    </xf>
    <xf numFmtId="3" fontId="11" fillId="2" borderId="2" xfId="0" applyNumberFormat="1" applyFont="1" applyFill="1" applyBorder="1" applyAlignment="1">
      <alignment horizontal="center" vertical="center" wrapText="1"/>
    </xf>
    <xf numFmtId="3" fontId="11" fillId="2" borderId="0" xfId="0" applyNumberFormat="1" applyFont="1" applyFill="1" applyBorder="1" applyAlignment="1">
      <alignment horizontal="center" vertical="center" wrapText="1"/>
    </xf>
    <xf numFmtId="0" fontId="5" fillId="2" borderId="0" xfId="0" applyFont="1" applyFill="1" applyBorder="1" applyAlignment="1">
      <alignment horizontal="right" vertical="center"/>
    </xf>
    <xf numFmtId="3" fontId="11" fillId="2" borderId="2" xfId="1" applyNumberFormat="1" applyFont="1" applyFill="1" applyBorder="1" applyAlignment="1">
      <alignment horizontal="center" vertical="center" wrapText="1"/>
    </xf>
    <xf numFmtId="0" fontId="5" fillId="2" borderId="8" xfId="0" applyFont="1" applyFill="1" applyBorder="1" applyAlignment="1">
      <alignment horizontal="right" vertical="center"/>
    </xf>
    <xf numFmtId="3" fontId="11" fillId="2" borderId="8" xfId="1" applyNumberFormat="1" applyFont="1" applyFill="1" applyBorder="1" applyAlignment="1">
      <alignment horizontal="center" vertical="center" wrapText="1"/>
    </xf>
    <xf numFmtId="165" fontId="6" fillId="2" borderId="3" xfId="0" applyNumberFormat="1" applyFont="1" applyFill="1" applyBorder="1" applyAlignment="1">
      <alignment horizontal="center" vertical="center"/>
    </xf>
    <xf numFmtId="165" fontId="6" fillId="2" borderId="13" xfId="0" applyNumberFormat="1" applyFont="1" applyFill="1" applyBorder="1" applyAlignment="1">
      <alignment horizontal="center" vertical="center"/>
    </xf>
    <xf numFmtId="0" fontId="17" fillId="7" borderId="0" xfId="0" applyFont="1" applyFill="1" applyBorder="1" applyAlignment="1">
      <alignment horizontal="right" vertical="center"/>
    </xf>
    <xf numFmtId="0" fontId="18" fillId="7" borderId="0" xfId="0" applyFont="1" applyFill="1" applyBorder="1" applyAlignment="1">
      <alignment horizontal="right" vertical="center"/>
    </xf>
    <xf numFmtId="165" fontId="6" fillId="2" borderId="2" xfId="0" applyNumberFormat="1" applyFont="1" applyFill="1" applyBorder="1" applyAlignment="1">
      <alignment horizontal="center" vertical="center"/>
    </xf>
    <xf numFmtId="0" fontId="8" fillId="2" borderId="11" xfId="0" applyFont="1" applyFill="1" applyBorder="1" applyAlignment="1">
      <alignment horizontal="left" vertical="center"/>
    </xf>
    <xf numFmtId="0" fontId="14" fillId="2" borderId="6" xfId="0" applyFont="1" applyFill="1" applyBorder="1" applyAlignment="1">
      <alignment vertical="center"/>
    </xf>
    <xf numFmtId="0" fontId="15" fillId="2" borderId="6" xfId="0" applyFont="1" applyFill="1" applyBorder="1" applyAlignment="1">
      <alignment horizontal="center" vertical="center"/>
    </xf>
    <xf numFmtId="0" fontId="16" fillId="2" borderId="6" xfId="0" applyFont="1" applyFill="1" applyBorder="1" applyAlignment="1">
      <alignment horizontal="center" vertical="center"/>
    </xf>
    <xf numFmtId="0" fontId="15" fillId="2" borderId="6" xfId="0" applyFont="1" applyFill="1" applyBorder="1" applyAlignment="1">
      <alignment horizontal="right" vertical="center"/>
    </xf>
    <xf numFmtId="0" fontId="6" fillId="2" borderId="7" xfId="0" applyFont="1" applyFill="1" applyBorder="1" applyAlignment="1">
      <alignment vertical="center"/>
    </xf>
    <xf numFmtId="3" fontId="6" fillId="2" borderId="0" xfId="0" applyNumberFormat="1" applyFont="1" applyFill="1" applyBorder="1" applyAlignment="1">
      <alignment horizontal="center" vertical="center"/>
    </xf>
    <xf numFmtId="0" fontId="5" fillId="2" borderId="4" xfId="0" applyFont="1" applyFill="1" applyBorder="1" applyAlignment="1">
      <alignment horizontal="right" vertical="center" wrapText="1"/>
    </xf>
    <xf numFmtId="0" fontId="5" fillId="2" borderId="8" xfId="0" applyFont="1" applyFill="1" applyBorder="1" applyAlignment="1">
      <alignment horizontal="right" vertical="center" wrapText="1"/>
    </xf>
    <xf numFmtId="3" fontId="11" fillId="2" borderId="8" xfId="1" applyNumberFormat="1" applyFont="1" applyFill="1" applyBorder="1" applyAlignment="1">
      <alignment horizontal="left" vertical="center"/>
    </xf>
    <xf numFmtId="0" fontId="10" fillId="2" borderId="0" xfId="0" applyFont="1" applyFill="1" applyBorder="1" applyAlignment="1">
      <alignment vertical="center"/>
    </xf>
    <xf numFmtId="0" fontId="0" fillId="2" borderId="0" xfId="0" applyFill="1" applyBorder="1" applyAlignment="1">
      <alignment vertical="center"/>
    </xf>
    <xf numFmtId="5" fontId="6" fillId="2" borderId="13" xfId="0" applyNumberFormat="1" applyFont="1" applyFill="1" applyBorder="1" applyAlignment="1">
      <alignment horizontal="center" vertical="center"/>
    </xf>
    <xf numFmtId="0" fontId="6" fillId="2" borderId="3" xfId="0" applyFont="1" applyFill="1" applyBorder="1" applyAlignment="1">
      <alignment vertical="center"/>
    </xf>
    <xf numFmtId="0" fontId="6" fillId="2" borderId="0" xfId="0" applyFont="1" applyFill="1" applyBorder="1" applyAlignment="1">
      <alignment vertical="center"/>
    </xf>
    <xf numFmtId="0" fontId="6" fillId="2" borderId="9" xfId="0" applyFont="1" applyFill="1" applyBorder="1" applyAlignment="1">
      <alignment vertical="center"/>
    </xf>
    <xf numFmtId="0" fontId="5" fillId="2" borderId="3" xfId="0" applyFont="1" applyFill="1" applyBorder="1" applyAlignment="1">
      <alignment vertical="center"/>
    </xf>
    <xf numFmtId="0" fontId="5" fillId="2" borderId="0" xfId="0" applyFont="1" applyFill="1" applyBorder="1" applyAlignment="1">
      <alignment vertical="center"/>
    </xf>
    <xf numFmtId="0" fontId="5" fillId="2" borderId="0" xfId="0" applyFont="1" applyFill="1" applyBorder="1" applyAlignment="1">
      <alignment horizontal="right" vertical="center" wrapText="1"/>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9" xfId="0" applyFont="1" applyFill="1" applyBorder="1" applyAlignment="1">
      <alignment horizontal="center" vertical="center"/>
    </xf>
    <xf numFmtId="165" fontId="6" fillId="2" borderId="0" xfId="0" applyNumberFormat="1" applyFont="1" applyFill="1" applyBorder="1" applyAlignment="1">
      <alignment horizontal="center" vertical="center"/>
    </xf>
    <xf numFmtId="6" fontId="5" fillId="7" borderId="0" xfId="0" applyNumberFormat="1" applyFont="1" applyFill="1" applyBorder="1" applyAlignment="1">
      <alignment horizontal="center" vertical="center"/>
    </xf>
    <xf numFmtId="0" fontId="6" fillId="7" borderId="4" xfId="0" applyFont="1" applyFill="1" applyBorder="1" applyAlignment="1">
      <alignment vertical="center"/>
    </xf>
    <xf numFmtId="0" fontId="6" fillId="7" borderId="8" xfId="0" applyFont="1" applyFill="1" applyBorder="1" applyAlignment="1">
      <alignment vertical="center"/>
    </xf>
    <xf numFmtId="0" fontId="0" fillId="0" borderId="1" xfId="0" applyBorder="1" applyAlignment="1">
      <alignment vertical="center"/>
    </xf>
    <xf numFmtId="0" fontId="7" fillId="0" borderId="1" xfId="0" applyFont="1" applyBorder="1" applyAlignment="1">
      <alignment vertical="center"/>
    </xf>
    <xf numFmtId="0" fontId="0" fillId="2" borderId="0" xfId="0" applyFill="1" applyBorder="1" applyAlignment="1">
      <alignment horizontal="left" vertical="center"/>
    </xf>
    <xf numFmtId="37" fontId="0" fillId="0" borderId="0" xfId="0" applyNumberFormat="1" applyAlignment="1">
      <alignment vertical="center"/>
    </xf>
    <xf numFmtId="164" fontId="0" fillId="0" borderId="0" xfId="0" applyNumberFormat="1" applyAlignment="1">
      <alignment vertical="center"/>
    </xf>
    <xf numFmtId="0" fontId="3" fillId="2" borderId="0" xfId="0" applyFont="1" applyFill="1" applyBorder="1" applyAlignment="1">
      <alignment vertical="center"/>
    </xf>
    <xf numFmtId="39" fontId="5" fillId="2" borderId="0" xfId="2" applyNumberFormat="1" applyFont="1" applyFill="1" applyBorder="1" applyAlignment="1">
      <alignment horizontal="center" vertical="center"/>
    </xf>
    <xf numFmtId="0" fontId="6" fillId="2" borderId="3" xfId="0" applyFont="1" applyFill="1" applyBorder="1" applyAlignment="1">
      <alignment horizontal="right" vertical="center"/>
    </xf>
    <xf numFmtId="0" fontId="20" fillId="9" borderId="2" xfId="0" applyFont="1" applyFill="1" applyBorder="1" applyAlignment="1">
      <alignment horizontal="center" vertical="center"/>
    </xf>
    <xf numFmtId="0" fontId="6" fillId="7" borderId="0" xfId="0" applyFont="1" applyFill="1" applyBorder="1" applyAlignment="1">
      <alignment horizontal="center" vertical="center"/>
    </xf>
    <xf numFmtId="0" fontId="0" fillId="2" borderId="9" xfId="0" applyFill="1" applyBorder="1" applyAlignment="1">
      <alignment vertical="center"/>
    </xf>
    <xf numFmtId="0" fontId="17" fillId="2" borderId="0" xfId="0" applyFont="1" applyFill="1" applyBorder="1" applyAlignment="1">
      <alignment horizontal="right" vertical="center"/>
    </xf>
    <xf numFmtId="0" fontId="4" fillId="3" borderId="2" xfId="0" applyFont="1" applyFill="1" applyBorder="1" applyAlignment="1">
      <alignment horizontal="center" vertical="center"/>
    </xf>
    <xf numFmtId="165" fontId="0" fillId="2" borderId="2" xfId="0" applyNumberFormat="1" applyFill="1" applyBorder="1" applyAlignment="1">
      <alignment horizontal="center" vertical="center"/>
    </xf>
    <xf numFmtId="8" fontId="0" fillId="0" borderId="0" xfId="0" applyNumberFormat="1" applyAlignment="1">
      <alignment vertical="center"/>
    </xf>
    <xf numFmtId="165" fontId="6" fillId="2" borderId="9" xfId="0" applyNumberFormat="1" applyFont="1" applyFill="1" applyBorder="1" applyAlignment="1">
      <alignment horizontal="center" vertical="center"/>
    </xf>
    <xf numFmtId="6" fontId="0" fillId="0" borderId="0" xfId="0" applyNumberFormat="1" applyAlignment="1">
      <alignment vertical="center"/>
    </xf>
    <xf numFmtId="165" fontId="6" fillId="7" borderId="0" xfId="0" applyNumberFormat="1" applyFont="1" applyFill="1" applyBorder="1" applyAlignment="1">
      <alignment horizontal="center" vertical="center"/>
    </xf>
    <xf numFmtId="6" fontId="5" fillId="0" borderId="0" xfId="0" applyNumberFormat="1" applyFont="1" applyFill="1" applyBorder="1" applyAlignment="1">
      <alignment horizontal="center" vertical="center"/>
    </xf>
    <xf numFmtId="6" fontId="0" fillId="7" borderId="0" xfId="0" applyNumberFormat="1" applyFill="1" applyBorder="1" applyAlignment="1">
      <alignment vertical="center"/>
    </xf>
    <xf numFmtId="0" fontId="6" fillId="7" borderId="0" xfId="0" applyFont="1" applyFill="1" applyBorder="1" applyAlignment="1">
      <alignment vertical="center"/>
    </xf>
    <xf numFmtId="0" fontId="0" fillId="0" borderId="0" xfId="0" applyBorder="1" applyAlignment="1">
      <alignment vertical="center"/>
    </xf>
    <xf numFmtId="166" fontId="0" fillId="0" borderId="0" xfId="0" applyNumberFormat="1" applyBorder="1" applyAlignment="1">
      <alignment vertical="center"/>
    </xf>
    <xf numFmtId="167" fontId="0" fillId="0" borderId="0" xfId="0" applyNumberFormat="1" applyAlignment="1">
      <alignment vertical="center"/>
    </xf>
    <xf numFmtId="0" fontId="0" fillId="0" borderId="0" xfId="0" applyBorder="1" applyAlignment="1">
      <alignment horizontal="left" vertical="center"/>
    </xf>
    <xf numFmtId="0" fontId="0" fillId="0" borderId="0" xfId="0" applyBorder="1" applyAlignment="1">
      <alignment horizontal="center" vertical="center"/>
    </xf>
    <xf numFmtId="165" fontId="6" fillId="2" borderId="0" xfId="0" applyNumberFormat="1" applyFont="1" applyFill="1" applyBorder="1" applyAlignment="1">
      <alignment vertical="center"/>
    </xf>
    <xf numFmtId="165" fontId="6" fillId="2" borderId="9" xfId="0" applyNumberFormat="1" applyFont="1" applyFill="1" applyBorder="1" applyAlignment="1">
      <alignment vertical="center"/>
    </xf>
    <xf numFmtId="0" fontId="0" fillId="2" borderId="4" xfId="0" applyFill="1" applyBorder="1" applyAlignment="1">
      <alignment vertical="center"/>
    </xf>
    <xf numFmtId="0" fontId="0" fillId="2" borderId="8" xfId="0" applyFill="1" applyBorder="1" applyAlignment="1">
      <alignment vertical="center"/>
    </xf>
    <xf numFmtId="0" fontId="0" fillId="2" borderId="8" xfId="0" applyFill="1" applyBorder="1" applyAlignment="1">
      <alignment horizontal="center" vertical="center"/>
    </xf>
    <xf numFmtId="165" fontId="0" fillId="2" borderId="8" xfId="0" applyNumberFormat="1" applyFill="1" applyBorder="1" applyAlignment="1">
      <alignment horizontal="center" vertical="center"/>
    </xf>
    <xf numFmtId="0" fontId="0" fillId="2" borderId="10" xfId="0" applyFill="1" applyBorder="1" applyAlignment="1">
      <alignment vertical="center"/>
    </xf>
    <xf numFmtId="165" fontId="0" fillId="2" borderId="0" xfId="0" applyNumberFormat="1" applyFill="1" applyBorder="1" applyAlignment="1">
      <alignment horizontal="center" vertical="center"/>
    </xf>
    <xf numFmtId="0" fontId="0" fillId="7" borderId="0" xfId="0" applyFill="1" applyBorder="1" applyAlignment="1">
      <alignment vertical="center"/>
    </xf>
    <xf numFmtId="0" fontId="0" fillId="7" borderId="0" xfId="0" applyFill="1" applyBorder="1" applyAlignment="1">
      <alignment horizontal="right" vertical="center"/>
    </xf>
    <xf numFmtId="0" fontId="6" fillId="7" borderId="0" xfId="0" applyFont="1" applyFill="1" applyBorder="1" applyAlignment="1">
      <alignment horizontal="right" vertical="center"/>
    </xf>
    <xf numFmtId="0" fontId="9" fillId="7" borderId="0" xfId="0" applyFont="1" applyFill="1" applyBorder="1" applyAlignment="1">
      <alignment horizontal="right" vertical="center"/>
    </xf>
    <xf numFmtId="0" fontId="5" fillId="7" borderId="3" xfId="0" applyFont="1" applyFill="1" applyBorder="1" applyAlignment="1">
      <alignment vertical="center"/>
    </xf>
    <xf numFmtId="39" fontId="12" fillId="7" borderId="9" xfId="2" applyNumberFormat="1" applyFont="1" applyFill="1" applyBorder="1" applyAlignment="1">
      <alignment horizontal="center" vertical="center"/>
    </xf>
    <xf numFmtId="0" fontId="5" fillId="7" borderId="0" xfId="0" applyFont="1" applyFill="1" applyBorder="1" applyAlignment="1">
      <alignment horizontal="right" vertical="center"/>
    </xf>
    <xf numFmtId="0" fontId="1" fillId="0" borderId="0" xfId="0" applyFont="1" applyAlignment="1">
      <alignment vertical="center"/>
    </xf>
    <xf numFmtId="0" fontId="21" fillId="9" borderId="2" xfId="0" applyFont="1" applyFill="1" applyBorder="1" applyAlignment="1">
      <alignment horizontal="center" vertical="center"/>
    </xf>
    <xf numFmtId="0" fontId="6" fillId="2" borderId="3" xfId="0" applyFont="1" applyFill="1" applyBorder="1" applyAlignment="1">
      <alignment vertical="center"/>
    </xf>
    <xf numFmtId="0" fontId="6" fillId="2" borderId="0" xfId="0" applyFont="1" applyFill="1" applyBorder="1" applyAlignment="1">
      <alignment vertical="center"/>
    </xf>
    <xf numFmtId="0" fontId="6" fillId="2" borderId="9" xfId="0" applyFont="1" applyFill="1" applyBorder="1" applyAlignment="1">
      <alignment vertical="center"/>
    </xf>
    <xf numFmtId="0" fontId="2" fillId="7" borderId="0" xfId="0" applyFont="1" applyFill="1"/>
    <xf numFmtId="0" fontId="2" fillId="7" borderId="0" xfId="0" applyFont="1" applyFill="1" applyAlignment="1">
      <alignment wrapText="1"/>
    </xf>
    <xf numFmtId="0" fontId="2" fillId="7" borderId="0" xfId="0" applyFont="1" applyFill="1" applyAlignment="1">
      <alignment horizontal="center"/>
    </xf>
    <xf numFmtId="0" fontId="2" fillId="0" borderId="0" xfId="0" applyFont="1" applyAlignment="1">
      <alignment horizontal="center"/>
    </xf>
    <xf numFmtId="0" fontId="2" fillId="0" borderId="0" xfId="0" applyFont="1"/>
    <xf numFmtId="0" fontId="23" fillId="7" borderId="0" xfId="0" applyFont="1" applyFill="1" applyAlignment="1">
      <alignment horizontal="center" vertical="center" wrapText="1"/>
    </xf>
    <xf numFmtId="0" fontId="23" fillId="0" borderId="0" xfId="0" applyFont="1" applyAlignment="1">
      <alignment horizontal="center" vertical="center" wrapText="1"/>
    </xf>
    <xf numFmtId="0" fontId="24" fillId="5" borderId="18" xfId="0" applyFont="1" applyFill="1" applyBorder="1" applyAlignment="1">
      <alignment horizontal="center" wrapText="1"/>
    </xf>
    <xf numFmtId="0" fontId="2" fillId="7" borderId="0" xfId="0" applyFont="1" applyFill="1" applyAlignment="1">
      <alignment horizontal="center" vertical="center"/>
    </xf>
    <xf numFmtId="0" fontId="26" fillId="7" borderId="12" xfId="0" applyFont="1" applyFill="1" applyBorder="1" applyAlignment="1">
      <alignment horizontal="center" vertical="center"/>
    </xf>
    <xf numFmtId="0" fontId="27" fillId="7" borderId="0" xfId="0" applyFont="1" applyFill="1" applyAlignment="1">
      <alignment horizontal="center" vertical="center"/>
    </xf>
    <xf numFmtId="3" fontId="27" fillId="7" borderId="0" xfId="0" applyNumberFormat="1" applyFont="1" applyFill="1" applyAlignment="1">
      <alignment horizontal="center" vertical="center"/>
    </xf>
    <xf numFmtId="0" fontId="28" fillId="0" borderId="2" xfId="0" applyFont="1" applyBorder="1" applyAlignment="1">
      <alignment horizontal="center" vertical="center"/>
    </xf>
    <xf numFmtId="0" fontId="2" fillId="0" borderId="0" xfId="0" applyFont="1" applyAlignment="1">
      <alignment horizontal="center" vertical="center"/>
    </xf>
    <xf numFmtId="7" fontId="2" fillId="0" borderId="0" xfId="0" applyNumberFormat="1" applyFont="1" applyAlignment="1">
      <alignment horizontal="center" vertical="center"/>
    </xf>
    <xf numFmtId="0" fontId="29" fillId="7" borderId="0" xfId="0" applyFont="1" applyFill="1" applyAlignment="1">
      <alignment horizontal="center" vertical="center"/>
    </xf>
    <xf numFmtId="0" fontId="27" fillId="7" borderId="0" xfId="0" applyFont="1" applyFill="1" applyAlignment="1">
      <alignment horizontal="left" vertical="center"/>
    </xf>
    <xf numFmtId="3" fontId="27" fillId="7" borderId="0" xfId="1" applyNumberFormat="1" applyFont="1" applyFill="1" applyAlignment="1">
      <alignment horizontal="center" vertical="center"/>
    </xf>
    <xf numFmtId="0" fontId="23" fillId="0" borderId="2" xfId="0" applyFont="1" applyBorder="1" applyAlignment="1">
      <alignment horizontal="center" vertical="center"/>
    </xf>
    <xf numFmtId="0" fontId="27" fillId="7" borderId="0" xfId="0" applyFont="1" applyFill="1" applyBorder="1" applyAlignment="1">
      <alignment horizontal="center" vertical="center"/>
    </xf>
    <xf numFmtId="0" fontId="26" fillId="7" borderId="0" xfId="0" applyFont="1" applyFill="1" applyBorder="1" applyAlignment="1">
      <alignment horizontal="center" vertical="center"/>
    </xf>
    <xf numFmtId="0" fontId="23" fillId="4" borderId="0" xfId="0" applyFont="1" applyFill="1" applyBorder="1" applyAlignment="1">
      <alignment horizontal="center"/>
    </xf>
    <xf numFmtId="0" fontId="23" fillId="4" borderId="9" xfId="0" applyFont="1" applyFill="1" applyBorder="1" applyAlignment="1">
      <alignment horizontal="center"/>
    </xf>
    <xf numFmtId="0" fontId="2" fillId="7" borderId="0" xfId="0" applyFont="1" applyFill="1" applyBorder="1" applyAlignment="1">
      <alignment horizontal="center"/>
    </xf>
    <xf numFmtId="0" fontId="23" fillId="4" borderId="5" xfId="0" applyFont="1" applyFill="1" applyBorder="1" applyAlignment="1">
      <alignment horizontal="center"/>
    </xf>
    <xf numFmtId="0" fontId="23" fillId="4" borderId="12" xfId="0" applyFont="1" applyFill="1" applyBorder="1" applyAlignment="1">
      <alignment horizontal="center"/>
    </xf>
    <xf numFmtId="0" fontId="23" fillId="4" borderId="3" xfId="0" applyFont="1" applyFill="1" applyBorder="1" applyAlignment="1">
      <alignment horizontal="center"/>
    </xf>
    <xf numFmtId="0" fontId="23" fillId="4" borderId="18" xfId="0" applyFont="1" applyFill="1" applyBorder="1" applyAlignment="1">
      <alignment horizontal="center"/>
    </xf>
    <xf numFmtId="0" fontId="23" fillId="4" borderId="6" xfId="0" applyFont="1" applyFill="1" applyBorder="1" applyAlignment="1">
      <alignment horizontal="center"/>
    </xf>
    <xf numFmtId="0" fontId="23" fillId="4" borderId="7" xfId="0" applyFont="1" applyFill="1" applyBorder="1" applyAlignment="1">
      <alignment horizontal="center" wrapText="1"/>
    </xf>
    <xf numFmtId="0" fontId="23" fillId="4" borderId="2" xfId="0" applyFont="1" applyFill="1" applyBorder="1" applyAlignment="1">
      <alignment horizontal="center" wrapText="1"/>
    </xf>
    <xf numFmtId="0" fontId="2" fillId="2" borderId="6" xfId="0" applyFont="1" applyFill="1" applyBorder="1" applyAlignment="1">
      <alignment horizontal="center"/>
    </xf>
    <xf numFmtId="3" fontId="2" fillId="2" borderId="7" xfId="0" applyNumberFormat="1" applyFont="1" applyFill="1" applyBorder="1" applyAlignment="1">
      <alignment horizontal="center" wrapText="1"/>
    </xf>
    <xf numFmtId="0" fontId="23" fillId="7" borderId="11" xfId="0" applyFont="1" applyFill="1" applyBorder="1" applyAlignment="1">
      <alignment horizontal="center" vertical="center"/>
    </xf>
    <xf numFmtId="3" fontId="2" fillId="7" borderId="18" xfId="0" applyNumberFormat="1" applyFont="1" applyFill="1" applyBorder="1" applyAlignment="1">
      <alignment horizontal="center"/>
    </xf>
    <xf numFmtId="0" fontId="2" fillId="2" borderId="0" xfId="0" applyFont="1" applyFill="1" applyBorder="1" applyAlignment="1">
      <alignment horizontal="center" vertical="center"/>
    </xf>
    <xf numFmtId="3" fontId="2" fillId="2" borderId="9" xfId="0" applyNumberFormat="1" applyFont="1" applyFill="1" applyBorder="1" applyAlignment="1">
      <alignment horizontal="center" wrapText="1"/>
    </xf>
    <xf numFmtId="0" fontId="2" fillId="7" borderId="0" xfId="0" applyFont="1" applyFill="1" applyBorder="1" applyAlignment="1">
      <alignment horizontal="center" vertical="center"/>
    </xf>
    <xf numFmtId="0" fontId="23" fillId="7" borderId="3" xfId="0" applyFont="1" applyFill="1" applyBorder="1" applyAlignment="1">
      <alignment horizontal="center" vertical="center"/>
    </xf>
    <xf numFmtId="3" fontId="2" fillId="7" borderId="13" xfId="0" applyNumberFormat="1" applyFont="1" applyFill="1" applyBorder="1" applyAlignment="1">
      <alignment horizontal="center"/>
    </xf>
    <xf numFmtId="0" fontId="23" fillId="7" borderId="4" xfId="0" applyFont="1" applyFill="1" applyBorder="1" applyAlignment="1">
      <alignment horizontal="center" vertical="center"/>
    </xf>
    <xf numFmtId="3" fontId="2" fillId="7" borderId="19" xfId="0" applyNumberFormat="1" applyFont="1" applyFill="1" applyBorder="1" applyAlignment="1">
      <alignment horizontal="center"/>
    </xf>
    <xf numFmtId="0" fontId="2" fillId="0" borderId="0" xfId="0" applyFont="1" applyAlignment="1">
      <alignment wrapText="1"/>
    </xf>
    <xf numFmtId="0" fontId="25" fillId="7" borderId="0" xfId="0" applyFont="1" applyFill="1" applyBorder="1" applyAlignment="1">
      <alignment horizontal="left" vertical="center"/>
    </xf>
    <xf numFmtId="0" fontId="2" fillId="2" borderId="8" xfId="0" applyFont="1" applyFill="1" applyBorder="1" applyAlignment="1">
      <alignment horizontal="center" vertical="center"/>
    </xf>
    <xf numFmtId="3" fontId="2" fillId="2" borderId="10" xfId="0" applyNumberFormat="1" applyFont="1" applyFill="1" applyBorder="1" applyAlignment="1">
      <alignment horizontal="center" wrapText="1"/>
    </xf>
    <xf numFmtId="0" fontId="2" fillId="7" borderId="21" xfId="0" applyFont="1" applyFill="1" applyBorder="1" applyAlignment="1">
      <alignment wrapText="1"/>
    </xf>
    <xf numFmtId="0" fontId="2" fillId="0" borderId="21" xfId="0" applyFont="1" applyBorder="1" applyAlignment="1">
      <alignment wrapText="1"/>
    </xf>
    <xf numFmtId="0" fontId="2" fillId="7" borderId="20" xfId="0" applyFont="1" applyFill="1" applyBorder="1" applyAlignment="1">
      <alignment wrapText="1"/>
    </xf>
    <xf numFmtId="0" fontId="2" fillId="0" borderId="20" xfId="0" applyFont="1" applyBorder="1" applyAlignment="1">
      <alignment wrapText="1"/>
    </xf>
    <xf numFmtId="0" fontId="30" fillId="7" borderId="12" xfId="0" applyFont="1" applyFill="1" applyBorder="1" applyAlignment="1">
      <alignment horizontal="center" vertical="center"/>
    </xf>
    <xf numFmtId="0" fontId="2" fillId="7" borderId="22" xfId="0" applyFont="1" applyFill="1" applyBorder="1" applyAlignment="1">
      <alignment wrapText="1"/>
    </xf>
    <xf numFmtId="0" fontId="2" fillId="0" borderId="22" xfId="0" applyFont="1" applyBorder="1" applyAlignment="1">
      <alignment wrapText="1"/>
    </xf>
    <xf numFmtId="0" fontId="2" fillId="7" borderId="26" xfId="0" applyFont="1" applyFill="1" applyBorder="1" applyAlignment="1">
      <alignment wrapText="1"/>
    </xf>
    <xf numFmtId="0" fontId="2" fillId="7" borderId="0" xfId="0" applyFont="1" applyFill="1" applyBorder="1" applyAlignment="1">
      <alignment wrapText="1"/>
    </xf>
    <xf numFmtId="0" fontId="2" fillId="7" borderId="27" xfId="0" applyFont="1" applyFill="1" applyBorder="1"/>
    <xf numFmtId="0" fontId="23" fillId="7" borderId="26" xfId="0" applyFont="1" applyFill="1" applyBorder="1" applyAlignment="1">
      <alignment horizontal="center" vertical="center" wrapText="1"/>
    </xf>
    <xf numFmtId="0" fontId="23" fillId="7" borderId="0" xfId="0" applyFont="1" applyFill="1" applyBorder="1" applyAlignment="1">
      <alignment horizontal="center" vertical="center" wrapText="1"/>
    </xf>
    <xf numFmtId="0" fontId="23" fillId="7" borderId="27" xfId="0" applyFont="1" applyFill="1" applyBorder="1" applyAlignment="1">
      <alignment horizontal="center" vertical="center" wrapText="1"/>
    </xf>
    <xf numFmtId="0" fontId="24" fillId="5" borderId="29" xfId="0" applyFont="1" applyFill="1" applyBorder="1" applyAlignment="1">
      <alignment horizontal="center" vertical="center" wrapText="1"/>
    </xf>
    <xf numFmtId="0" fontId="2" fillId="2" borderId="28" xfId="0" applyFont="1" applyFill="1" applyBorder="1" applyAlignment="1">
      <alignment horizontal="center" vertical="center"/>
    </xf>
    <xf numFmtId="0" fontId="23" fillId="6" borderId="30" xfId="0" applyFont="1" applyFill="1" applyBorder="1" applyAlignment="1" applyProtection="1">
      <alignment horizontal="center" vertical="center"/>
      <protection locked="0"/>
    </xf>
    <xf numFmtId="164" fontId="23" fillId="6" borderId="30" xfId="0" applyNumberFormat="1" applyFont="1" applyFill="1" applyBorder="1" applyAlignment="1" applyProtection="1">
      <alignment horizontal="center" vertical="center"/>
      <protection locked="0"/>
    </xf>
    <xf numFmtId="7" fontId="23" fillId="6" borderId="30" xfId="2" applyNumberFormat="1" applyFont="1" applyFill="1" applyBorder="1" applyAlignment="1" applyProtection="1">
      <alignment horizontal="center" vertical="center"/>
      <protection locked="0"/>
    </xf>
    <xf numFmtId="2" fontId="23" fillId="6" borderId="30" xfId="0" applyNumberFormat="1" applyFont="1" applyFill="1" applyBorder="1" applyAlignment="1" applyProtection="1">
      <alignment horizontal="center" vertical="center"/>
      <protection locked="0"/>
    </xf>
    <xf numFmtId="0" fontId="2" fillId="7" borderId="28" xfId="0" applyFont="1" applyFill="1" applyBorder="1" applyAlignment="1">
      <alignment horizontal="center" vertical="center"/>
    </xf>
    <xf numFmtId="0" fontId="23" fillId="4" borderId="26" xfId="0" applyFont="1" applyFill="1" applyBorder="1" applyAlignment="1">
      <alignment horizontal="center"/>
    </xf>
    <xf numFmtId="0" fontId="23" fillId="4" borderId="33" xfId="0" applyFont="1" applyFill="1" applyBorder="1" applyAlignment="1">
      <alignment horizontal="center"/>
    </xf>
    <xf numFmtId="0" fontId="2" fillId="0" borderId="0" xfId="0" applyFont="1" applyBorder="1" applyAlignment="1">
      <alignment wrapText="1"/>
    </xf>
    <xf numFmtId="0" fontId="2" fillId="7" borderId="0" xfId="0" applyFont="1" applyFill="1" applyBorder="1" applyAlignment="1">
      <alignment horizontal="left" vertical="center"/>
    </xf>
    <xf numFmtId="0" fontId="2" fillId="7" borderId="0" xfId="0" applyFont="1" applyFill="1" applyBorder="1" applyAlignment="1"/>
    <xf numFmtId="0" fontId="25" fillId="7" borderId="36" xfId="0" applyFont="1" applyFill="1" applyBorder="1" applyAlignment="1">
      <alignment horizontal="left" vertical="center"/>
    </xf>
    <xf numFmtId="0" fontId="2" fillId="7" borderId="36" xfId="0" applyFont="1" applyFill="1" applyBorder="1" applyAlignment="1">
      <alignment horizontal="left" vertical="center"/>
    </xf>
    <xf numFmtId="0" fontId="2" fillId="7" borderId="23" xfId="0" applyFont="1" applyFill="1" applyBorder="1" applyAlignment="1">
      <alignment wrapText="1"/>
    </xf>
    <xf numFmtId="0" fontId="2" fillId="7" borderId="24" xfId="0" applyFont="1" applyFill="1" applyBorder="1" applyAlignment="1">
      <alignment wrapText="1"/>
    </xf>
    <xf numFmtId="0" fontId="2" fillId="7" borderId="25" xfId="0" applyFont="1" applyFill="1" applyBorder="1"/>
    <xf numFmtId="7" fontId="23" fillId="12" borderId="29" xfId="2" applyNumberFormat="1" applyFont="1" applyFill="1" applyBorder="1" applyAlignment="1" applyProtection="1">
      <alignment horizontal="center" vertical="center"/>
      <protection locked="0"/>
    </xf>
    <xf numFmtId="7" fontId="23" fillId="12" borderId="30" xfId="2" applyNumberFormat="1" applyFont="1" applyFill="1" applyBorder="1" applyAlignment="1" applyProtection="1">
      <alignment horizontal="center" vertical="center"/>
      <protection locked="0"/>
    </xf>
    <xf numFmtId="0" fontId="2" fillId="7" borderId="37" xfId="0" applyFont="1" applyFill="1" applyBorder="1" applyAlignment="1">
      <alignment horizontal="left" vertical="center"/>
    </xf>
    <xf numFmtId="0" fontId="2" fillId="7" borderId="38" xfId="0" applyFont="1" applyFill="1" applyBorder="1" applyAlignment="1">
      <alignment horizontal="left" vertical="center"/>
    </xf>
    <xf numFmtId="0" fontId="2" fillId="7" borderId="39" xfId="0" applyFont="1" applyFill="1" applyBorder="1" applyAlignment="1">
      <alignment wrapText="1"/>
    </xf>
    <xf numFmtId="0" fontId="2" fillId="0" borderId="39" xfId="0" applyFont="1" applyBorder="1" applyAlignment="1">
      <alignment wrapText="1"/>
    </xf>
    <xf numFmtId="0" fontId="2" fillId="7" borderId="40" xfId="0" applyFont="1" applyFill="1" applyBorder="1"/>
    <xf numFmtId="1" fontId="2" fillId="7" borderId="7" xfId="0" applyNumberFormat="1" applyFont="1" applyFill="1" applyBorder="1" applyAlignment="1">
      <alignment horizontal="center" vertical="center"/>
    </xf>
    <xf numFmtId="1" fontId="2" fillId="7" borderId="9" xfId="0" applyNumberFormat="1" applyFont="1" applyFill="1" applyBorder="1" applyAlignment="1">
      <alignment horizontal="center" vertical="center"/>
    </xf>
    <xf numFmtId="1" fontId="2" fillId="7" borderId="10" xfId="0" applyNumberFormat="1" applyFont="1" applyFill="1" applyBorder="1" applyAlignment="1">
      <alignment horizontal="center" vertical="center"/>
    </xf>
    <xf numFmtId="49" fontId="2" fillId="7" borderId="33" xfId="0" applyNumberFormat="1" applyFont="1" applyFill="1" applyBorder="1" applyAlignment="1">
      <alignment horizontal="center" vertical="center"/>
    </xf>
    <xf numFmtId="49" fontId="2" fillId="7" borderId="34" xfId="0" applyNumberFormat="1" applyFont="1" applyFill="1" applyBorder="1" applyAlignment="1">
      <alignment horizontal="center" vertical="center"/>
    </xf>
    <xf numFmtId="49" fontId="2" fillId="7" borderId="35" xfId="0" applyNumberFormat="1" applyFont="1" applyFill="1" applyBorder="1" applyAlignment="1">
      <alignment horizontal="center" vertical="center"/>
    </xf>
    <xf numFmtId="0" fontId="2" fillId="7" borderId="0" xfId="0" applyFont="1" applyFill="1" applyBorder="1" applyAlignment="1">
      <alignment wrapText="1"/>
    </xf>
    <xf numFmtId="0" fontId="6" fillId="2" borderId="3" xfId="0" applyFont="1" applyFill="1" applyBorder="1" applyAlignment="1">
      <alignment vertical="center"/>
    </xf>
    <xf numFmtId="0" fontId="23" fillId="2" borderId="4" xfId="0" applyFont="1" applyFill="1" applyBorder="1" applyAlignment="1">
      <alignment horizontal="center" vertical="center"/>
    </xf>
    <xf numFmtId="0" fontId="23" fillId="2" borderId="11" xfId="0" applyFont="1" applyFill="1" applyBorder="1" applyAlignment="1">
      <alignment horizontal="center"/>
    </xf>
    <xf numFmtId="0" fontId="23" fillId="2" borderId="3" xfId="0" applyFont="1" applyFill="1" applyBorder="1" applyAlignment="1">
      <alignment horizontal="center" vertical="center"/>
    </xf>
    <xf numFmtId="0" fontId="2" fillId="2" borderId="18" xfId="0" applyFont="1" applyFill="1" applyBorder="1" applyAlignment="1">
      <alignment horizontal="center"/>
    </xf>
    <xf numFmtId="0" fontId="2" fillId="2" borderId="13" xfId="0" applyFont="1" applyFill="1" applyBorder="1" applyAlignment="1">
      <alignment horizontal="center" vertical="center"/>
    </xf>
    <xf numFmtId="0" fontId="2" fillId="2" borderId="19" xfId="0" applyFont="1" applyFill="1" applyBorder="1" applyAlignment="1">
      <alignment horizontal="center" vertical="center"/>
    </xf>
    <xf numFmtId="0" fontId="2" fillId="7" borderId="0" xfId="0" applyFont="1" applyFill="1" applyBorder="1" applyAlignment="1">
      <alignment wrapText="1"/>
    </xf>
    <xf numFmtId="0" fontId="2" fillId="7" borderId="26" xfId="0" applyFont="1" applyFill="1" applyBorder="1" applyAlignment="1">
      <alignment wrapText="1"/>
    </xf>
    <xf numFmtId="0" fontId="2" fillId="7" borderId="0" xfId="0" applyFont="1" applyFill="1" applyBorder="1" applyAlignment="1">
      <alignment wrapText="1"/>
    </xf>
    <xf numFmtId="0" fontId="23" fillId="2" borderId="13" xfId="0" applyFont="1" applyFill="1" applyBorder="1" applyAlignment="1">
      <alignment horizontal="center" vertical="center"/>
    </xf>
    <xf numFmtId="0" fontId="23" fillId="11" borderId="2" xfId="0" applyFont="1" applyFill="1" applyBorder="1" applyAlignment="1" applyProtection="1">
      <alignment horizontal="center" vertical="center"/>
    </xf>
    <xf numFmtId="0" fontId="2" fillId="7" borderId="2" xfId="0" applyFont="1" applyFill="1" applyBorder="1" applyAlignment="1" applyProtection="1">
      <alignment horizontal="center" wrapText="1"/>
    </xf>
    <xf numFmtId="0" fontId="2" fillId="7" borderId="0" xfId="0" applyFont="1" applyFill="1" applyBorder="1" applyAlignment="1" applyProtection="1">
      <alignment horizontal="center" wrapText="1"/>
    </xf>
    <xf numFmtId="0" fontId="2" fillId="7" borderId="0" xfId="0" applyFont="1" applyFill="1" applyBorder="1" applyAlignment="1">
      <alignment wrapText="1"/>
    </xf>
    <xf numFmtId="0" fontId="2" fillId="7" borderId="26" xfId="0" applyFont="1" applyFill="1" applyBorder="1" applyAlignment="1">
      <alignment wrapText="1"/>
    </xf>
    <xf numFmtId="0" fontId="2" fillId="7" borderId="0" xfId="0" applyFont="1" applyFill="1" applyBorder="1" applyAlignment="1">
      <alignment wrapText="1"/>
    </xf>
    <xf numFmtId="0" fontId="23" fillId="7" borderId="0" xfId="0" applyFont="1" applyFill="1" applyBorder="1" applyAlignment="1">
      <alignment horizontal="center" vertical="center"/>
    </xf>
    <xf numFmtId="49" fontId="2" fillId="7" borderId="27" xfId="0" applyNumberFormat="1" applyFont="1" applyFill="1" applyBorder="1" applyAlignment="1">
      <alignment horizontal="center" vertical="center"/>
    </xf>
    <xf numFmtId="1" fontId="2" fillId="7" borderId="0" xfId="0" applyNumberFormat="1" applyFont="1" applyFill="1" applyBorder="1" applyAlignment="1">
      <alignment horizontal="center" vertical="center"/>
    </xf>
    <xf numFmtId="3" fontId="2" fillId="7" borderId="0" xfId="0" applyNumberFormat="1" applyFont="1" applyFill="1" applyBorder="1" applyAlignment="1">
      <alignment horizontal="center"/>
    </xf>
    <xf numFmtId="0" fontId="2" fillId="7" borderId="0" xfId="0" applyFont="1" applyFill="1" applyBorder="1" applyAlignment="1">
      <alignment wrapText="1"/>
    </xf>
    <xf numFmtId="0" fontId="2" fillId="7" borderId="26" xfId="0" applyFont="1" applyFill="1" applyBorder="1" applyAlignment="1">
      <alignment wrapText="1"/>
    </xf>
    <xf numFmtId="0" fontId="2" fillId="7" borderId="0" xfId="0" applyFont="1" applyFill="1" applyBorder="1" applyAlignment="1">
      <alignment wrapText="1"/>
    </xf>
    <xf numFmtId="0" fontId="2" fillId="7" borderId="26" xfId="0" applyFont="1" applyFill="1" applyBorder="1" applyAlignment="1">
      <alignment wrapText="1"/>
    </xf>
    <xf numFmtId="0" fontId="2" fillId="7" borderId="0" xfId="0" applyFont="1" applyFill="1" applyBorder="1" applyAlignment="1">
      <alignment wrapText="1"/>
    </xf>
    <xf numFmtId="0" fontId="23" fillId="4" borderId="31" xfId="0" applyFont="1" applyFill="1" applyBorder="1" applyAlignment="1">
      <alignment horizontal="center"/>
    </xf>
    <xf numFmtId="0" fontId="23" fillId="4" borderId="10" xfId="0" applyFont="1" applyFill="1" applyBorder="1" applyAlignment="1">
      <alignment horizontal="center"/>
    </xf>
    <xf numFmtId="0" fontId="24" fillId="5" borderId="28" xfId="0" applyFont="1" applyFill="1" applyBorder="1" applyAlignment="1">
      <alignment horizontal="center" wrapText="1"/>
    </xf>
    <xf numFmtId="0" fontId="24" fillId="5" borderId="18" xfId="0" applyFont="1" applyFill="1" applyBorder="1" applyAlignment="1">
      <alignment horizontal="center" wrapText="1"/>
    </xf>
    <xf numFmtId="0" fontId="2" fillId="7" borderId="26" xfId="0" applyFont="1" applyFill="1" applyBorder="1" applyAlignment="1">
      <alignment wrapText="1"/>
    </xf>
    <xf numFmtId="0" fontId="2" fillId="7" borderId="0" xfId="0" applyFont="1" applyFill="1" applyBorder="1" applyAlignment="1">
      <alignment wrapText="1"/>
    </xf>
    <xf numFmtId="0" fontId="2" fillId="7" borderId="27" xfId="0" applyFont="1" applyFill="1" applyBorder="1" applyAlignment="1">
      <alignment wrapText="1"/>
    </xf>
    <xf numFmtId="0" fontId="2" fillId="2" borderId="2" xfId="0" applyFont="1" applyFill="1" applyBorder="1" applyAlignment="1">
      <alignment horizontal="left" vertical="center" indent="1"/>
    </xf>
    <xf numFmtId="0" fontId="2" fillId="7" borderId="2" xfId="0" applyFont="1" applyFill="1" applyBorder="1" applyAlignment="1">
      <alignment horizontal="left" vertical="center" indent="1"/>
    </xf>
    <xf numFmtId="0" fontId="23" fillId="4" borderId="4" xfId="0" applyFont="1" applyFill="1" applyBorder="1" applyAlignment="1">
      <alignment horizontal="center"/>
    </xf>
    <xf numFmtId="0" fontId="23" fillId="4" borderId="32" xfId="0" applyFont="1" applyFill="1" applyBorder="1" applyAlignment="1">
      <alignment horizontal="center"/>
    </xf>
    <xf numFmtId="0" fontId="2" fillId="7" borderId="14" xfId="0" applyFont="1" applyFill="1" applyBorder="1" applyAlignment="1">
      <alignment horizontal="left" vertical="center" indent="1"/>
    </xf>
    <xf numFmtId="0" fontId="2" fillId="7" borderId="5" xfId="0" applyFont="1" applyFill="1" applyBorder="1" applyAlignment="1">
      <alignment horizontal="left" vertical="center" indent="1"/>
    </xf>
    <xf numFmtId="0" fontId="2" fillId="7" borderId="12" xfId="0" applyFont="1" applyFill="1" applyBorder="1" applyAlignment="1">
      <alignment horizontal="left" vertical="center" indent="1"/>
    </xf>
    <xf numFmtId="0" fontId="23" fillId="0" borderId="26" xfId="0" applyFont="1" applyBorder="1" applyAlignment="1">
      <alignment horizontal="center" vertical="center"/>
    </xf>
    <xf numFmtId="0" fontId="23" fillId="0" borderId="0" xfId="0" applyFont="1" applyBorder="1" applyAlignment="1">
      <alignment horizontal="center" vertical="center"/>
    </xf>
    <xf numFmtId="0" fontId="23" fillId="0" borderId="27" xfId="0" applyFont="1" applyBorder="1" applyAlignment="1">
      <alignment horizontal="center" vertical="center"/>
    </xf>
    <xf numFmtId="0" fontId="6" fillId="2" borderId="3" xfId="0" applyFont="1" applyFill="1" applyBorder="1" applyAlignment="1">
      <alignment vertical="center"/>
    </xf>
    <xf numFmtId="0" fontId="6" fillId="2" borderId="0" xfId="0" applyFont="1" applyFill="1" applyBorder="1" applyAlignment="1">
      <alignment vertical="center"/>
    </xf>
    <xf numFmtId="0" fontId="6" fillId="2" borderId="9" xfId="0" applyFont="1" applyFill="1" applyBorder="1" applyAlignment="1">
      <alignment vertical="center"/>
    </xf>
    <xf numFmtId="0" fontId="5" fillId="2" borderId="3" xfId="0" applyFont="1" applyFill="1" applyBorder="1" applyAlignment="1">
      <alignment vertical="center"/>
    </xf>
    <xf numFmtId="0" fontId="5" fillId="2" borderId="0" xfId="0" applyFont="1" applyFill="1" applyBorder="1" applyAlignment="1">
      <alignment vertical="center"/>
    </xf>
    <xf numFmtId="5" fontId="5" fillId="8" borderId="14" xfId="2" applyNumberFormat="1" applyFont="1" applyFill="1" applyBorder="1" applyAlignment="1">
      <alignment horizontal="center" vertical="center"/>
    </xf>
    <xf numFmtId="5" fontId="5" fillId="8" borderId="12" xfId="2" applyNumberFormat="1" applyFont="1" applyFill="1" applyBorder="1" applyAlignment="1">
      <alignment horizontal="center" vertical="center"/>
    </xf>
    <xf numFmtId="0" fontId="20" fillId="9" borderId="2" xfId="0" applyFont="1" applyFill="1" applyBorder="1" applyAlignment="1">
      <alignment horizontal="center" vertical="center" wrapText="1"/>
    </xf>
    <xf numFmtId="5" fontId="5" fillId="7" borderId="14" xfId="2" applyNumberFormat="1" applyFont="1" applyFill="1" applyBorder="1" applyAlignment="1">
      <alignment horizontal="center" vertical="center"/>
    </xf>
    <xf numFmtId="5" fontId="5" fillId="7" borderId="12" xfId="2" applyNumberFormat="1" applyFont="1" applyFill="1" applyBorder="1" applyAlignment="1">
      <alignment horizontal="center" vertical="center"/>
    </xf>
    <xf numFmtId="168" fontId="6" fillId="7" borderId="14" xfId="0" applyNumberFormat="1" applyFont="1" applyFill="1" applyBorder="1" applyAlignment="1">
      <alignment horizontal="center" vertical="center"/>
    </xf>
    <xf numFmtId="168" fontId="6" fillId="7" borderId="12" xfId="0" applyNumberFormat="1" applyFont="1" applyFill="1" applyBorder="1" applyAlignment="1">
      <alignment horizontal="center" vertical="center"/>
    </xf>
    <xf numFmtId="37" fontId="12" fillId="7" borderId="14" xfId="2" applyNumberFormat="1" applyFont="1" applyFill="1" applyBorder="1" applyAlignment="1">
      <alignment horizontal="center" vertical="center"/>
    </xf>
    <xf numFmtId="37" fontId="12" fillId="7" borderId="12" xfId="2" applyNumberFormat="1" applyFont="1" applyFill="1" applyBorder="1" applyAlignment="1">
      <alignment horizontal="center" vertical="center"/>
    </xf>
    <xf numFmtId="5" fontId="6" fillId="2" borderId="14" xfId="1" applyNumberFormat="1" applyFont="1" applyFill="1" applyBorder="1" applyAlignment="1">
      <alignment horizontal="center" vertical="center"/>
    </xf>
    <xf numFmtId="5" fontId="6" fillId="2" borderId="12" xfId="1" applyNumberFormat="1" applyFont="1" applyFill="1" applyBorder="1" applyAlignment="1">
      <alignment horizontal="center" vertical="center"/>
    </xf>
    <xf numFmtId="0" fontId="19" fillId="9" borderId="14" xfId="0" applyFont="1" applyFill="1" applyBorder="1" applyAlignment="1">
      <alignment horizontal="center" vertical="center"/>
    </xf>
    <xf numFmtId="0" fontId="19" fillId="9" borderId="5" xfId="0" applyFont="1" applyFill="1" applyBorder="1" applyAlignment="1">
      <alignment horizontal="center" vertical="center"/>
    </xf>
    <xf numFmtId="0" fontId="19" fillId="9" borderId="12" xfId="0" applyFont="1" applyFill="1" applyBorder="1" applyAlignment="1">
      <alignment horizontal="center" vertical="center"/>
    </xf>
    <xf numFmtId="0" fontId="21" fillId="9" borderId="2" xfId="0" applyFont="1" applyFill="1" applyBorder="1" applyAlignment="1">
      <alignment horizontal="center" vertical="center"/>
    </xf>
    <xf numFmtId="165" fontId="6" fillId="2" borderId="14" xfId="1" applyNumberFormat="1" applyFont="1" applyFill="1" applyBorder="1" applyAlignment="1">
      <alignment horizontal="center" vertical="center"/>
    </xf>
    <xf numFmtId="165" fontId="6" fillId="2" borderId="12" xfId="1" applyNumberFormat="1" applyFont="1" applyFill="1" applyBorder="1" applyAlignment="1">
      <alignment horizontal="center" vertical="center"/>
    </xf>
    <xf numFmtId="0" fontId="2" fillId="0" borderId="15" xfId="0" applyFont="1" applyBorder="1" applyAlignment="1">
      <alignment vertical="center" wrapText="1"/>
    </xf>
    <xf numFmtId="0" fontId="2" fillId="0" borderId="16" xfId="0" applyFont="1" applyBorder="1" applyAlignment="1">
      <alignment vertical="center"/>
    </xf>
    <xf numFmtId="0" fontId="2" fillId="0" borderId="17" xfId="0" applyFont="1" applyBorder="1" applyAlignment="1">
      <alignment vertical="center"/>
    </xf>
    <xf numFmtId="0" fontId="2" fillId="0" borderId="0" xfId="0" applyFont="1" applyBorder="1" applyAlignment="1">
      <alignment vertical="center"/>
    </xf>
    <xf numFmtId="0" fontId="22" fillId="2" borderId="17" xfId="0" applyFont="1" applyFill="1" applyBorder="1" applyAlignment="1">
      <alignment horizontal="center" vertical="center"/>
    </xf>
    <xf numFmtId="0" fontId="22" fillId="2" borderId="0" xfId="0" applyFont="1" applyFill="1" applyBorder="1" applyAlignment="1">
      <alignment horizontal="center" vertical="center"/>
    </xf>
    <xf numFmtId="0" fontId="19" fillId="2" borderId="0" xfId="0" applyFont="1" applyFill="1" applyBorder="1" applyAlignment="1">
      <alignment horizontal="center" vertical="center"/>
    </xf>
    <xf numFmtId="0" fontId="6" fillId="7" borderId="14" xfId="0" applyFont="1" applyFill="1" applyBorder="1" applyAlignment="1">
      <alignment vertical="center"/>
    </xf>
    <xf numFmtId="0" fontId="6" fillId="7" borderId="5" xfId="0" applyFont="1" applyFill="1" applyBorder="1" applyAlignment="1">
      <alignment vertical="center"/>
    </xf>
    <xf numFmtId="0" fontId="6" fillId="7" borderId="12" xfId="0" applyFont="1" applyFill="1" applyBorder="1" applyAlignment="1">
      <alignment vertical="center"/>
    </xf>
    <xf numFmtId="0" fontId="6" fillId="2" borderId="3" xfId="0" applyFont="1" applyFill="1" applyBorder="1" applyAlignment="1">
      <alignment horizontal="left" vertical="center" wrapText="1"/>
    </xf>
    <xf numFmtId="0" fontId="6" fillId="2" borderId="0" xfId="0" applyFont="1" applyFill="1" applyBorder="1" applyAlignment="1">
      <alignment horizontal="left" vertical="center"/>
    </xf>
    <xf numFmtId="0" fontId="13" fillId="10" borderId="14" xfId="0" applyFont="1" applyFill="1" applyBorder="1" applyAlignment="1">
      <alignment horizontal="center" vertical="center"/>
    </xf>
    <xf numFmtId="0" fontId="13" fillId="10" borderId="5" xfId="0" applyFont="1" applyFill="1" applyBorder="1" applyAlignment="1">
      <alignment horizontal="center" vertical="center"/>
    </xf>
    <xf numFmtId="0" fontId="13" fillId="10" borderId="12" xfId="0" applyFont="1" applyFill="1" applyBorder="1" applyAlignment="1">
      <alignment horizontal="center" vertical="center"/>
    </xf>
    <xf numFmtId="0" fontId="6" fillId="2" borderId="11" xfId="0" applyFont="1" applyFill="1" applyBorder="1" applyAlignment="1">
      <alignment vertical="center"/>
    </xf>
    <xf numFmtId="0" fontId="6" fillId="2" borderId="6" xfId="0" applyFont="1" applyFill="1" applyBorder="1" applyAlignment="1">
      <alignment vertical="center"/>
    </xf>
    <xf numFmtId="37" fontId="6" fillId="2" borderId="14" xfId="1" applyNumberFormat="1" applyFont="1" applyFill="1" applyBorder="1" applyAlignment="1">
      <alignment horizontal="center" vertical="center"/>
    </xf>
    <xf numFmtId="37" fontId="6" fillId="2" borderId="12" xfId="1" applyNumberFormat="1" applyFont="1" applyFill="1" applyBorder="1" applyAlignment="1">
      <alignment horizontal="center" vertical="center"/>
    </xf>
    <xf numFmtId="164" fontId="6" fillId="2" borderId="14" xfId="1" applyNumberFormat="1" applyFont="1" applyFill="1" applyBorder="1" applyAlignment="1">
      <alignment horizontal="center" vertical="center"/>
    </xf>
    <xf numFmtId="164" fontId="6" fillId="2" borderId="12" xfId="1" applyNumberFormat="1" applyFont="1" applyFill="1" applyBorder="1" applyAlignment="1">
      <alignment horizontal="center" vertical="center"/>
    </xf>
    <xf numFmtId="165" fontId="6" fillId="2" borderId="6" xfId="0" applyNumberFormat="1" applyFont="1" applyFill="1" applyBorder="1" applyAlignment="1">
      <alignment horizontal="center" vertical="center"/>
    </xf>
    <xf numFmtId="0" fontId="6" fillId="2" borderId="7"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9"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9" xfId="0" applyFont="1" applyFill="1" applyBorder="1" applyAlignment="1">
      <alignment horizontal="center" vertical="center"/>
    </xf>
    <xf numFmtId="0" fontId="5" fillId="11" borderId="14" xfId="0" applyFont="1" applyFill="1" applyBorder="1" applyAlignment="1">
      <alignment horizontal="center" vertical="center"/>
    </xf>
    <xf numFmtId="0" fontId="5" fillId="11" borderId="5" xfId="0" applyFont="1" applyFill="1" applyBorder="1" applyAlignment="1">
      <alignment horizontal="center" vertical="center"/>
    </xf>
    <xf numFmtId="0" fontId="5" fillId="11" borderId="12" xfId="0" applyFont="1" applyFill="1" applyBorder="1" applyAlignment="1">
      <alignment horizontal="center" vertical="center"/>
    </xf>
    <xf numFmtId="166" fontId="12" fillId="11" borderId="5" xfId="2" applyNumberFormat="1" applyFont="1" applyFill="1" applyBorder="1" applyAlignment="1">
      <alignment horizontal="center" vertical="center"/>
    </xf>
    <xf numFmtId="166" fontId="12" fillId="11" borderId="12" xfId="2" applyNumberFormat="1" applyFont="1" applyFill="1" applyBorder="1" applyAlignment="1">
      <alignment horizontal="center" vertical="center"/>
    </xf>
    <xf numFmtId="0" fontId="5" fillId="2" borderId="3" xfId="0" applyFont="1" applyFill="1" applyBorder="1" applyAlignment="1">
      <alignment horizontal="right" vertical="center" wrapText="1"/>
    </xf>
    <xf numFmtId="0" fontId="5" fillId="2" borderId="0" xfId="0" applyFont="1" applyFill="1" applyBorder="1" applyAlignment="1">
      <alignment horizontal="right" vertical="center" wrapText="1"/>
    </xf>
    <xf numFmtId="165" fontId="19" fillId="9" borderId="2" xfId="0" applyNumberFormat="1" applyFont="1" applyFill="1" applyBorder="1" applyAlignment="1">
      <alignment horizontal="center" vertical="center"/>
    </xf>
    <xf numFmtId="6" fontId="6" fillId="2" borderId="2" xfId="0" applyNumberFormat="1" applyFont="1" applyFill="1" applyBorder="1" applyAlignment="1">
      <alignment horizontal="center" vertical="center"/>
    </xf>
    <xf numFmtId="6" fontId="5" fillId="8" borderId="2" xfId="0" applyNumberFormat="1" applyFont="1" applyFill="1" applyBorder="1" applyAlignment="1">
      <alignment horizontal="center" vertical="center"/>
    </xf>
    <xf numFmtId="5" fontId="9" fillId="0" borderId="2" xfId="0" applyNumberFormat="1" applyFont="1" applyBorder="1" applyAlignment="1">
      <alignment horizontal="center" vertical="center"/>
    </xf>
    <xf numFmtId="165" fontId="9" fillId="0" borderId="14" xfId="0" applyNumberFormat="1" applyFont="1" applyBorder="1" applyAlignment="1">
      <alignment horizontal="center" vertical="center"/>
    </xf>
    <xf numFmtId="165" fontId="9" fillId="0" borderId="12" xfId="0" applyNumberFormat="1" applyFont="1" applyBorder="1" applyAlignment="1">
      <alignment horizontal="center" vertical="center"/>
    </xf>
  </cellXfs>
  <cellStyles count="3">
    <cellStyle name="Comma" xfId="1" builtinId="3"/>
    <cellStyle name="Currency" xfId="2"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CCFFCC"/>
      <rgbColor rgb="00993366"/>
      <rgbColor rgb="00FFFFCC"/>
      <rgbColor rgb="00CCFFFF"/>
      <rgbColor rgb="00660066"/>
      <rgbColor rgb="00FF8080"/>
      <rgbColor rgb="000066CC"/>
      <rgbColor rgb="00CCFFCC"/>
      <rgbColor rgb="00000080"/>
      <rgbColor rgb="00FF00FF"/>
      <rgbColor rgb="00FFFF00"/>
      <rgbColor rgb="0000FFFF"/>
      <rgbColor rgb="00800080"/>
      <rgbColor rgb="00800000"/>
      <rgbColor rgb="00008080"/>
      <rgbColor rgb="000000FF"/>
      <rgbColor rgb="0000CCFF"/>
      <rgbColor rgb="00CCFFFF"/>
      <rgbColor rgb="00CCFFCC"/>
      <rgbColor rgb="00FFFF99"/>
      <rgbColor rgb="00CCFFCC"/>
      <rgbColor rgb="00CCFF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33CC33"/>
      <color rgb="FFFFFF99"/>
      <color rgb="FF9FD789"/>
      <color rgb="FF54BC74"/>
      <color rgb="FFFFFFCC"/>
      <color rgb="FFCCFFCC"/>
      <color rgb="FF7F0C03"/>
      <color rgb="FF669900"/>
      <color rgb="FF00CC99"/>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Arial"/>
                <a:ea typeface="Arial"/>
                <a:cs typeface="Arial"/>
              </a:defRPr>
            </a:pPr>
            <a:r>
              <a:rPr lang="en-US"/>
              <a:t>Annual ROI</a:t>
            </a:r>
          </a:p>
        </c:rich>
      </c:tx>
      <c:overlay val="0"/>
      <c:spPr>
        <a:noFill/>
        <a:ln w="25400">
          <a:noFill/>
        </a:ln>
      </c:spPr>
    </c:title>
    <c:autoTitleDeleted val="0"/>
    <c:plotArea>
      <c:layout/>
      <c:barChart>
        <c:barDir val="col"/>
        <c:grouping val="clustered"/>
        <c:varyColors val="0"/>
        <c:ser>
          <c:idx val="0"/>
          <c:order val="0"/>
          <c:spPr>
            <a:solidFill>
              <a:srgbClr val="008000"/>
            </a:solidFill>
            <a:ln w="12700">
              <a:solidFill>
                <a:srgbClr val="000000"/>
              </a:solidFill>
              <a:prstDash val="solid"/>
            </a:ln>
          </c:spPr>
          <c:invertIfNegative val="0"/>
          <c:cat>
            <c:numRef>
              <c:f>#REF!</c:f>
              <c:numCache>
                <c:formatCode>General</c:formatCode>
                <c:ptCount val="1"/>
                <c:pt idx="0">
                  <c:v>1</c:v>
                </c:pt>
              </c:numCache>
            </c:numRef>
          </c:cat>
          <c:val>
            <c:numRef>
              <c:f>#REF!</c:f>
              <c:numCache>
                <c:formatCode>General</c:formatCode>
                <c:ptCount val="1"/>
                <c:pt idx="0">
                  <c:v>1</c:v>
                </c:pt>
              </c:numCache>
            </c:numRef>
          </c:val>
        </c:ser>
        <c:dLbls>
          <c:showLegendKey val="0"/>
          <c:showVal val="0"/>
          <c:showCatName val="0"/>
          <c:showSerName val="0"/>
          <c:showPercent val="0"/>
          <c:showBubbleSize val="0"/>
        </c:dLbls>
        <c:gapWidth val="150"/>
        <c:axId val="209554048"/>
        <c:axId val="209596800"/>
      </c:barChart>
      <c:catAx>
        <c:axId val="2095540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325" b="1" i="0" u="none" strike="noStrike" baseline="0">
                <a:solidFill>
                  <a:srgbClr val="000000"/>
                </a:solidFill>
                <a:latin typeface="Arial"/>
                <a:ea typeface="Arial"/>
                <a:cs typeface="Arial"/>
              </a:defRPr>
            </a:pPr>
            <a:endParaRPr lang="en-US"/>
          </a:p>
        </c:txPr>
        <c:crossAx val="209596800"/>
        <c:crosses val="autoZero"/>
        <c:auto val="1"/>
        <c:lblAlgn val="ctr"/>
        <c:lblOffset val="100"/>
        <c:tickLblSkip val="1"/>
        <c:tickMarkSkip val="1"/>
        <c:noMultiLvlLbl val="0"/>
      </c:catAx>
      <c:valAx>
        <c:axId val="209596800"/>
        <c:scaling>
          <c:orientation val="minMax"/>
          <c:min val="-200000"/>
        </c:scaling>
        <c:delete val="0"/>
        <c:axPos val="l"/>
        <c:majorGridlines>
          <c:spPr>
            <a:ln w="3175">
              <a:solidFill>
                <a:srgbClr val="000000"/>
              </a:solidFill>
              <a:prstDash val="solid"/>
            </a:ln>
          </c:spPr>
        </c:majorGridlines>
        <c:numFmt formatCode="\$#,##0_);\(\$#,##0\)" sourceLinked="0"/>
        <c:majorTickMark val="out"/>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Arial"/>
                <a:ea typeface="Arial"/>
                <a:cs typeface="Arial"/>
              </a:defRPr>
            </a:pPr>
            <a:endParaRPr lang="en-US"/>
          </a:p>
        </c:txPr>
        <c:crossAx val="209554048"/>
        <c:crosses val="autoZero"/>
        <c:crossBetween val="between"/>
        <c:minorUnit val="25000"/>
      </c:valAx>
      <c:spPr>
        <a:solidFill>
          <a:srgbClr val="CCFFCC"/>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200" b="0" i="0" u="none" strike="noStrike" baseline="0">
          <a:solidFill>
            <a:srgbClr val="000000"/>
          </a:solidFill>
          <a:latin typeface="Arial"/>
          <a:ea typeface="Arial"/>
          <a:cs typeface="Arial"/>
        </a:defRPr>
      </a:pPr>
      <a:endParaRPr lang="en-US"/>
    </a:p>
  </c:txPr>
  <c:printSettings>
    <c:headerFooter alignWithMargins="0"/>
    <c:pageMargins b="1" l="0.75000000000000411" r="0.75000000000000411"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Arial"/>
                <a:ea typeface="Arial"/>
                <a:cs typeface="Arial"/>
              </a:defRPr>
            </a:pPr>
            <a:r>
              <a:rPr lang="en-US"/>
              <a:t>Annual ROI</a:t>
            </a:r>
          </a:p>
        </c:rich>
      </c:tx>
      <c:overlay val="0"/>
      <c:spPr>
        <a:noFill/>
        <a:ln w="25400">
          <a:noFill/>
        </a:ln>
      </c:spPr>
    </c:title>
    <c:autoTitleDeleted val="0"/>
    <c:plotArea>
      <c:layout/>
      <c:barChart>
        <c:barDir val="col"/>
        <c:grouping val="clustered"/>
        <c:varyColors val="0"/>
        <c:ser>
          <c:idx val="0"/>
          <c:order val="0"/>
          <c:spPr>
            <a:solidFill>
              <a:srgbClr val="008000"/>
            </a:solidFill>
            <a:ln w="12700">
              <a:solidFill>
                <a:srgbClr val="000000"/>
              </a:solidFill>
              <a:prstDash val="solid"/>
            </a:ln>
          </c:spPr>
          <c:invertIfNegative val="0"/>
          <c:val>
            <c:numLit>
              <c:formatCode>General</c:formatCode>
              <c:ptCount val="1"/>
              <c:pt idx="0">
                <c:v>0</c:v>
              </c:pt>
            </c:numLit>
          </c:val>
        </c:ser>
        <c:dLbls>
          <c:showLegendKey val="0"/>
          <c:showVal val="0"/>
          <c:showCatName val="0"/>
          <c:showSerName val="0"/>
          <c:showPercent val="0"/>
          <c:showBubbleSize val="0"/>
        </c:dLbls>
        <c:gapWidth val="150"/>
        <c:axId val="211553664"/>
        <c:axId val="211633280"/>
      </c:barChart>
      <c:catAx>
        <c:axId val="2115536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325" b="1" i="0" u="none" strike="noStrike" baseline="0">
                <a:solidFill>
                  <a:srgbClr val="000000"/>
                </a:solidFill>
                <a:latin typeface="Arial"/>
                <a:ea typeface="Arial"/>
                <a:cs typeface="Arial"/>
              </a:defRPr>
            </a:pPr>
            <a:endParaRPr lang="en-US"/>
          </a:p>
        </c:txPr>
        <c:crossAx val="211633280"/>
        <c:crosses val="autoZero"/>
        <c:auto val="1"/>
        <c:lblAlgn val="ctr"/>
        <c:lblOffset val="100"/>
        <c:tickLblSkip val="1"/>
        <c:tickMarkSkip val="1"/>
        <c:noMultiLvlLbl val="0"/>
      </c:catAx>
      <c:valAx>
        <c:axId val="211633280"/>
        <c:scaling>
          <c:orientation val="minMax"/>
          <c:min val="-200000"/>
        </c:scaling>
        <c:delete val="0"/>
        <c:axPos val="l"/>
        <c:majorGridlines>
          <c:spPr>
            <a:ln w="3175">
              <a:solidFill>
                <a:srgbClr val="000000"/>
              </a:solidFill>
              <a:prstDash val="solid"/>
            </a:ln>
          </c:spPr>
        </c:majorGridlines>
        <c:numFmt formatCode="\$#,##0_);\(\$#,##0\)" sourceLinked="0"/>
        <c:majorTickMark val="out"/>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Arial"/>
                <a:ea typeface="Arial"/>
                <a:cs typeface="Arial"/>
              </a:defRPr>
            </a:pPr>
            <a:endParaRPr lang="en-US"/>
          </a:p>
        </c:txPr>
        <c:crossAx val="211553664"/>
        <c:crosses val="autoZero"/>
        <c:crossBetween val="between"/>
        <c:minorUnit val="25000"/>
      </c:valAx>
      <c:spPr>
        <a:solidFill>
          <a:srgbClr val="CCFFCC"/>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200" b="0" i="0" u="none" strike="noStrike" baseline="0">
          <a:solidFill>
            <a:srgbClr val="000000"/>
          </a:solidFill>
          <a:latin typeface="Arial"/>
          <a:ea typeface="Arial"/>
          <a:cs typeface="Arial"/>
        </a:defRPr>
      </a:pPr>
      <a:endParaRPr lang="en-US"/>
    </a:p>
  </c:txPr>
  <c:printSettings>
    <c:headerFooter alignWithMargins="0"/>
    <c:pageMargins b="1" l="0.75000000000000488" r="0.75000000000000488"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200"/>
            </a:pPr>
            <a:r>
              <a:rPr lang="en-US" sz="1200"/>
              <a:t>Total Cost of Ownership Comparison</a:t>
            </a:r>
          </a:p>
        </c:rich>
      </c:tx>
      <c:overlay val="0"/>
    </c:title>
    <c:autoTitleDeleted val="0"/>
    <c:plotArea>
      <c:layout>
        <c:manualLayout>
          <c:layoutTarget val="inner"/>
          <c:xMode val="edge"/>
          <c:yMode val="edge"/>
          <c:x val="0.13399831867049664"/>
          <c:y val="0.15131142827618074"/>
          <c:w val="0.64228315109558465"/>
          <c:h val="0.67651909882358996"/>
        </c:manualLayout>
      </c:layout>
      <c:barChart>
        <c:barDir val="col"/>
        <c:grouping val="stacked"/>
        <c:varyColors val="0"/>
        <c:ser>
          <c:idx val="0"/>
          <c:order val="0"/>
          <c:tx>
            <c:strRef>
              <c:f>'Total Cost of Ownership Summary'!$B$32</c:f>
              <c:strCache>
                <c:ptCount val="1"/>
                <c:pt idx="0">
                  <c:v>Net Investment</c:v>
                </c:pt>
              </c:strCache>
            </c:strRef>
          </c:tx>
          <c:spPr>
            <a:effectLst>
              <a:outerShdw blurRad="76200" dir="13500000" sy="23000" kx="1200000" algn="br" rotWithShape="0">
                <a:prstClr val="black">
                  <a:alpha val="20000"/>
                </a:prstClr>
              </a:outerShdw>
            </a:effectLst>
            <a:scene3d>
              <a:camera prst="orthographicFront"/>
              <a:lightRig rig="threePt" dir="t">
                <a:rot lat="0" lon="0" rev="1200000"/>
              </a:lightRig>
            </a:scene3d>
            <a:sp3d>
              <a:bevelT w="63500" h="25400"/>
              <a:bevelB/>
            </a:sp3d>
          </c:spPr>
          <c:invertIfNegative val="0"/>
          <c:cat>
            <c:strRef>
              <c:f>'Total Cost of Ownership Summary'!$C$29:$D$29</c:f>
              <c:strCache>
                <c:ptCount val="2"/>
                <c:pt idx="0">
                  <c:v>400W HPS</c:v>
                </c:pt>
                <c:pt idx="1">
                  <c:v>LED</c:v>
                </c:pt>
              </c:strCache>
            </c:strRef>
          </c:cat>
          <c:val>
            <c:numRef>
              <c:f>'Total Cost of Ownership Summary'!$C$32:$D$32</c:f>
              <c:numCache>
                <c:formatCode>"$"#,##0_);\("$"#,##0\)</c:formatCode>
                <c:ptCount val="2"/>
                <c:pt idx="0" formatCode="&quot;$&quot;#,##0">
                  <c:v>54000</c:v>
                </c:pt>
                <c:pt idx="1">
                  <c:v>110000</c:v>
                </c:pt>
              </c:numCache>
            </c:numRef>
          </c:val>
        </c:ser>
        <c:ser>
          <c:idx val="1"/>
          <c:order val="1"/>
          <c:tx>
            <c:strRef>
              <c:f>'Total Cost of Ownership Summary'!$B$33</c:f>
              <c:strCache>
                <c:ptCount val="1"/>
                <c:pt idx="0">
                  <c:v>Total Energy Costs</c:v>
                </c:pt>
              </c:strCache>
            </c:strRef>
          </c:tx>
          <c:spPr>
            <a:effectLst>
              <a:outerShdw blurRad="76200" dir="13500000" sy="23000" kx="1200000" algn="br" rotWithShape="0">
                <a:prstClr val="black">
                  <a:alpha val="20000"/>
                </a:prstClr>
              </a:outerShdw>
            </a:effectLst>
            <a:scene3d>
              <a:camera prst="orthographicFront"/>
              <a:lightRig rig="threePt" dir="t">
                <a:rot lat="0" lon="0" rev="1200000"/>
              </a:lightRig>
            </a:scene3d>
            <a:sp3d>
              <a:bevelT w="63500" h="25400"/>
              <a:bevelB/>
            </a:sp3d>
          </c:spPr>
          <c:invertIfNegative val="0"/>
          <c:cat>
            <c:strRef>
              <c:f>'Total Cost of Ownership Summary'!$C$29:$D$29</c:f>
              <c:strCache>
                <c:ptCount val="2"/>
                <c:pt idx="0">
                  <c:v>400W HPS</c:v>
                </c:pt>
                <c:pt idx="1">
                  <c:v>LED</c:v>
                </c:pt>
              </c:strCache>
            </c:strRef>
          </c:cat>
          <c:val>
            <c:numRef>
              <c:f>'Total Cost of Ownership Summary'!$C$33:$D$33</c:f>
              <c:numCache>
                <c:formatCode>"$"#,##0</c:formatCode>
                <c:ptCount val="2"/>
                <c:pt idx="0">
                  <c:v>417599.99999999994</c:v>
                </c:pt>
                <c:pt idx="1">
                  <c:v>194400</c:v>
                </c:pt>
              </c:numCache>
            </c:numRef>
          </c:val>
        </c:ser>
        <c:ser>
          <c:idx val="2"/>
          <c:order val="2"/>
          <c:tx>
            <c:strRef>
              <c:f>'Total Cost of Ownership Summary'!$B$34</c:f>
              <c:strCache>
                <c:ptCount val="1"/>
                <c:pt idx="0">
                  <c:v>Total Maintenance Costs</c:v>
                </c:pt>
              </c:strCache>
            </c:strRef>
          </c:tx>
          <c:spPr>
            <a:effectLst>
              <a:outerShdw blurRad="76200" dir="13500000" sy="23000" kx="1200000" algn="br" rotWithShape="0">
                <a:prstClr val="black">
                  <a:alpha val="20000"/>
                </a:prstClr>
              </a:outerShdw>
            </a:effectLst>
            <a:scene3d>
              <a:camera prst="orthographicFront"/>
              <a:lightRig rig="threePt" dir="t">
                <a:rot lat="0" lon="0" rev="1200000"/>
              </a:lightRig>
            </a:scene3d>
            <a:sp3d>
              <a:bevelT w="63500" h="25400"/>
              <a:bevelB/>
            </a:sp3d>
          </c:spPr>
          <c:invertIfNegative val="0"/>
          <c:cat>
            <c:strRef>
              <c:f>'Total Cost of Ownership Summary'!$C$29:$D$29</c:f>
              <c:strCache>
                <c:ptCount val="2"/>
                <c:pt idx="0">
                  <c:v>400W HPS</c:v>
                </c:pt>
                <c:pt idx="1">
                  <c:v>LED</c:v>
                </c:pt>
              </c:strCache>
            </c:strRef>
          </c:cat>
          <c:val>
            <c:numRef>
              <c:f>'Total Cost of Ownership Summary'!$C$34:$D$34</c:f>
              <c:numCache>
                <c:formatCode>"$"#,##0</c:formatCode>
                <c:ptCount val="2"/>
                <c:pt idx="0">
                  <c:v>132575.75757575757</c:v>
                </c:pt>
                <c:pt idx="1">
                  <c:v>0</c:v>
                </c:pt>
              </c:numCache>
            </c:numRef>
          </c:val>
        </c:ser>
        <c:dLbls>
          <c:showLegendKey val="0"/>
          <c:showVal val="0"/>
          <c:showCatName val="0"/>
          <c:showSerName val="0"/>
          <c:showPercent val="0"/>
          <c:showBubbleSize val="0"/>
        </c:dLbls>
        <c:gapWidth val="75"/>
        <c:overlap val="100"/>
        <c:axId val="222513024"/>
        <c:axId val="222514560"/>
      </c:barChart>
      <c:catAx>
        <c:axId val="222513024"/>
        <c:scaling>
          <c:orientation val="minMax"/>
        </c:scaling>
        <c:delete val="0"/>
        <c:axPos val="b"/>
        <c:majorTickMark val="out"/>
        <c:minorTickMark val="none"/>
        <c:tickLblPos val="nextTo"/>
        <c:txPr>
          <a:bodyPr/>
          <a:lstStyle/>
          <a:p>
            <a:pPr>
              <a:defRPr sz="1600" b="1"/>
            </a:pPr>
            <a:endParaRPr lang="en-US"/>
          </a:p>
        </c:txPr>
        <c:crossAx val="222514560"/>
        <c:crosses val="autoZero"/>
        <c:auto val="1"/>
        <c:lblAlgn val="ctr"/>
        <c:lblOffset val="100"/>
        <c:noMultiLvlLbl val="0"/>
      </c:catAx>
      <c:valAx>
        <c:axId val="222514560"/>
        <c:scaling>
          <c:orientation val="minMax"/>
        </c:scaling>
        <c:delete val="0"/>
        <c:axPos val="l"/>
        <c:majorGridlines/>
        <c:numFmt formatCode="&quot;$&quot;#,##0" sourceLinked="1"/>
        <c:majorTickMark val="out"/>
        <c:minorTickMark val="none"/>
        <c:tickLblPos val="nextTo"/>
        <c:crossAx val="222513024"/>
        <c:crosses val="autoZero"/>
        <c:crossBetween val="between"/>
      </c:valAx>
    </c:plotArea>
    <c:legend>
      <c:legendPos val="r"/>
      <c:overlay val="0"/>
      <c:txPr>
        <a:bodyPr/>
        <a:lstStyle/>
        <a:p>
          <a:pPr>
            <a:defRPr sz="1200"/>
          </a:pPr>
          <a:endParaRPr lang="en-US"/>
        </a:p>
      </c:txPr>
    </c:legend>
    <c:plotVisOnly val="1"/>
    <c:dispBlanksAs val="gap"/>
    <c:showDLblsOverMax val="0"/>
  </c:chart>
  <c:printSettings>
    <c:headerFooter/>
    <c:pageMargins b="0.750000000000004" l="0.70000000000000062" r="0.70000000000000062" t="0.750000000000004"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4.jpe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6</xdr:col>
      <xdr:colOff>860821</xdr:colOff>
      <xdr:row>0</xdr:row>
      <xdr:rowOff>67279</xdr:rowOff>
    </xdr:from>
    <xdr:to>
      <xdr:col>8</xdr:col>
      <xdr:colOff>847725</xdr:colOff>
      <xdr:row>2</xdr:row>
      <xdr:rowOff>115519</xdr:rowOff>
    </xdr:to>
    <xdr:pic>
      <xdr:nvPicPr>
        <xdr:cNvPr id="8344" name="Picture 4" descr="CooperCH 2c Logo large "/>
        <xdr:cNvPicPr>
          <a:picLocks noChangeAspect="1" noChangeArrowheads="1"/>
        </xdr:cNvPicPr>
      </xdr:nvPicPr>
      <xdr:blipFill>
        <a:blip xmlns:r="http://schemas.openxmlformats.org/officeDocument/2006/relationships" r:embed="rId1" cstate="print"/>
        <a:srcRect/>
        <a:stretch>
          <a:fillRect/>
        </a:stretch>
      </xdr:blipFill>
      <xdr:spPr bwMode="auto">
        <a:xfrm>
          <a:off x="5794771" y="67279"/>
          <a:ext cx="1644254" cy="333990"/>
        </a:xfrm>
        <a:prstGeom prst="rect">
          <a:avLst/>
        </a:prstGeom>
        <a:noFill/>
        <a:ln w="9525">
          <a:noFill/>
          <a:miter lim="800000"/>
          <a:headEnd/>
          <a:tailEnd/>
        </a:ln>
      </xdr:spPr>
    </xdr:pic>
    <xdr:clientData/>
  </xdr:twoCellAnchor>
  <xdr:twoCellAnchor editAs="oneCell">
    <xdr:from>
      <xdr:col>1</xdr:col>
      <xdr:colOff>35718</xdr:colOff>
      <xdr:row>0</xdr:row>
      <xdr:rowOff>47626</xdr:rowOff>
    </xdr:from>
    <xdr:to>
      <xdr:col>1</xdr:col>
      <xdr:colOff>511655</xdr:colOff>
      <xdr:row>3</xdr:row>
      <xdr:rowOff>23453</xdr:rowOff>
    </xdr:to>
    <xdr:pic>
      <xdr:nvPicPr>
        <xdr:cNvPr id="8345" name="Picture 5"/>
        <xdr:cNvPicPr>
          <a:picLocks noChangeAspect="1" noChangeArrowheads="1"/>
        </xdr:cNvPicPr>
      </xdr:nvPicPr>
      <xdr:blipFill>
        <a:blip xmlns:r="http://schemas.openxmlformats.org/officeDocument/2006/relationships" r:embed="rId2" cstate="print"/>
        <a:srcRect/>
        <a:stretch>
          <a:fillRect/>
        </a:stretch>
      </xdr:blipFill>
      <xdr:spPr bwMode="auto">
        <a:xfrm>
          <a:off x="642937" y="190501"/>
          <a:ext cx="475937" cy="404452"/>
        </a:xfrm>
        <a:prstGeom prst="rect">
          <a:avLst/>
        </a:prstGeom>
        <a:noFill/>
        <a:ln w="1">
          <a:noFill/>
          <a:miter lim="800000"/>
          <a:headEnd/>
          <a:tailEnd/>
        </a:ln>
      </xdr:spPr>
    </xdr:pic>
    <xdr:clientData/>
  </xdr:twoCellAnchor>
  <xdr:twoCellAnchor editAs="oneCell">
    <xdr:from>
      <xdr:col>1</xdr:col>
      <xdr:colOff>568501</xdr:colOff>
      <xdr:row>0</xdr:row>
      <xdr:rowOff>0</xdr:rowOff>
    </xdr:from>
    <xdr:to>
      <xdr:col>2</xdr:col>
      <xdr:colOff>161926</xdr:colOff>
      <xdr:row>3</xdr:row>
      <xdr:rowOff>7468</xdr:rowOff>
    </xdr:to>
    <xdr:pic>
      <xdr:nvPicPr>
        <xdr:cNvPr id="2" name="Picture 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92326" y="0"/>
          <a:ext cx="536400" cy="4360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19050</xdr:colOff>
      <xdr:row>0</xdr:row>
      <xdr:rowOff>47625</xdr:rowOff>
    </xdr:from>
    <xdr:to>
      <xdr:col>8</xdr:col>
      <xdr:colOff>365435</xdr:colOff>
      <xdr:row>2</xdr:row>
      <xdr:rowOff>123825</xdr:rowOff>
    </xdr:to>
    <xdr:pic>
      <xdr:nvPicPr>
        <xdr:cNvPr id="5632" name="Picture 3" descr="CooperCH 2c Logo large "/>
        <xdr:cNvPicPr>
          <a:picLocks noChangeAspect="1" noChangeArrowheads="1"/>
        </xdr:cNvPicPr>
      </xdr:nvPicPr>
      <xdr:blipFill>
        <a:blip xmlns:r="http://schemas.openxmlformats.org/officeDocument/2006/relationships" r:embed="rId1" cstate="print"/>
        <a:srcRect/>
        <a:stretch>
          <a:fillRect/>
        </a:stretch>
      </xdr:blipFill>
      <xdr:spPr bwMode="auto">
        <a:xfrm>
          <a:off x="7000875" y="47625"/>
          <a:ext cx="1981200" cy="400050"/>
        </a:xfrm>
        <a:prstGeom prst="rect">
          <a:avLst/>
        </a:prstGeom>
        <a:noFill/>
        <a:ln w="9525">
          <a:noFill/>
          <a:miter lim="800000"/>
          <a:headEnd/>
          <a:tailEnd/>
        </a:ln>
      </xdr:spPr>
    </xdr:pic>
    <xdr:clientData/>
  </xdr:twoCellAnchor>
  <xdr:twoCellAnchor>
    <xdr:from>
      <xdr:col>0</xdr:col>
      <xdr:colOff>0</xdr:colOff>
      <xdr:row>53</xdr:row>
      <xdr:rowOff>0</xdr:rowOff>
    </xdr:from>
    <xdr:to>
      <xdr:col>8</xdr:col>
      <xdr:colOff>590550</xdr:colOff>
      <xdr:row>53</xdr:row>
      <xdr:rowOff>0</xdr:rowOff>
    </xdr:to>
    <xdr:graphicFrame macro="">
      <xdr:nvGraphicFramePr>
        <xdr:cNvPr id="563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55</xdr:row>
      <xdr:rowOff>0</xdr:rowOff>
    </xdr:from>
    <xdr:to>
      <xdr:col>8</xdr:col>
      <xdr:colOff>590550</xdr:colOff>
      <xdr:row>55</xdr:row>
      <xdr:rowOff>0</xdr:rowOff>
    </xdr:to>
    <xdr:graphicFrame macro="">
      <xdr:nvGraphicFramePr>
        <xdr:cNvPr id="563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358588</xdr:colOff>
      <xdr:row>38</xdr:row>
      <xdr:rowOff>186263</xdr:rowOff>
    </xdr:from>
    <xdr:to>
      <xdr:col>8</xdr:col>
      <xdr:colOff>219881</xdr:colOff>
      <xdr:row>52</xdr:row>
      <xdr:rowOff>151417</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54348</xdr:colOff>
      <xdr:row>0</xdr:row>
      <xdr:rowOff>75080</xdr:rowOff>
    </xdr:from>
    <xdr:to>
      <xdr:col>1</xdr:col>
      <xdr:colOff>86830</xdr:colOff>
      <xdr:row>3</xdr:row>
      <xdr:rowOff>123265</xdr:rowOff>
    </xdr:to>
    <xdr:pic>
      <xdr:nvPicPr>
        <xdr:cNvPr id="5631" name="Picture 2"/>
        <xdr:cNvPicPr>
          <a:picLocks noChangeAspect="1" noChangeArrowheads="1"/>
        </xdr:cNvPicPr>
      </xdr:nvPicPr>
      <xdr:blipFill>
        <a:blip xmlns:r="http://schemas.openxmlformats.org/officeDocument/2006/relationships" r:embed="rId5" cstate="print"/>
        <a:srcRect/>
        <a:stretch>
          <a:fillRect/>
        </a:stretch>
      </xdr:blipFill>
      <xdr:spPr bwMode="auto">
        <a:xfrm>
          <a:off x="54348" y="75080"/>
          <a:ext cx="637600" cy="518832"/>
        </a:xfrm>
        <a:prstGeom prst="rect">
          <a:avLst/>
        </a:prstGeom>
        <a:noFill/>
        <a:ln w="1">
          <a:noFill/>
          <a:miter lim="800000"/>
          <a:headEnd/>
          <a:tailEnd/>
        </a:ln>
      </xdr:spPr>
    </xdr:pic>
    <xdr:clientData/>
  </xdr:twoCellAnchor>
  <xdr:twoCellAnchor editAs="oneCell">
    <xdr:from>
      <xdr:col>0</xdr:col>
      <xdr:colOff>605117</xdr:colOff>
      <xdr:row>0</xdr:row>
      <xdr:rowOff>142228</xdr:rowOff>
    </xdr:from>
    <xdr:to>
      <xdr:col>1</xdr:col>
      <xdr:colOff>1355910</xdr:colOff>
      <xdr:row>7</xdr:row>
      <xdr:rowOff>22411</xdr:rowOff>
    </xdr:to>
    <xdr:pic>
      <xdr:nvPicPr>
        <xdr:cNvPr id="8" name="Picture 7"/>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5117" y="142228"/>
          <a:ext cx="1355911" cy="1180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84"/>
  <sheetViews>
    <sheetView showGridLines="0" tabSelected="1" view="pageBreakPreview" zoomScaleNormal="115" zoomScaleSheetLayoutView="100" workbookViewId="0">
      <selection activeCell="G69" sqref="G69"/>
    </sheetView>
  </sheetViews>
  <sheetFormatPr defaultRowHeight="11.25" x14ac:dyDescent="0.2"/>
  <cols>
    <col min="1" max="1" width="1.85546875" style="96" customWidth="1"/>
    <col min="2" max="2" width="14.140625" style="134" customWidth="1"/>
    <col min="3" max="3" width="23.5703125" style="134" customWidth="1"/>
    <col min="4" max="4" width="15.7109375" style="134" customWidth="1"/>
    <col min="5" max="5" width="12.7109375" style="134" customWidth="1"/>
    <col min="6" max="6" width="6" style="134" customWidth="1"/>
    <col min="7" max="7" width="20.28515625" style="134" customWidth="1"/>
    <col min="8" max="8" width="4.5703125" style="134" customWidth="1"/>
    <col min="9" max="9" width="14" style="96" bestFit="1" customWidth="1"/>
    <col min="10" max="10" width="13.85546875" style="95" hidden="1" customWidth="1"/>
    <col min="11" max="11" width="12.28515625" style="95" hidden="1" customWidth="1"/>
    <col min="12" max="12" width="19.140625" style="96" hidden="1" customWidth="1"/>
    <col min="13" max="13" width="5" style="95" hidden="1" customWidth="1"/>
    <col min="14" max="14" width="13.85546875" style="95" hidden="1" customWidth="1"/>
    <col min="15" max="15" width="14.7109375" style="95" hidden="1" customWidth="1"/>
    <col min="16" max="16" width="5.7109375" style="96" customWidth="1"/>
    <col min="17" max="16384" width="9.140625" style="96"/>
  </cols>
  <sheetData>
    <row r="1" spans="2:14" x14ac:dyDescent="0.2">
      <c r="B1" s="165"/>
      <c r="C1" s="166"/>
      <c r="D1" s="166"/>
      <c r="E1" s="166"/>
      <c r="F1" s="166"/>
      <c r="G1" s="166"/>
      <c r="H1" s="166"/>
      <c r="I1" s="167"/>
      <c r="J1" s="94"/>
      <c r="K1" s="94"/>
      <c r="L1" s="92"/>
      <c r="M1" s="94"/>
    </row>
    <row r="2" spans="2:14" x14ac:dyDescent="0.2">
      <c r="B2" s="148"/>
      <c r="C2" s="149"/>
      <c r="D2" s="149"/>
      <c r="E2" s="149"/>
      <c r="F2" s="149"/>
      <c r="G2" s="149"/>
      <c r="H2" s="149"/>
      <c r="I2" s="150"/>
      <c r="J2" s="97"/>
      <c r="K2" s="97"/>
      <c r="L2" s="97"/>
      <c r="M2" s="97"/>
      <c r="N2" s="98"/>
    </row>
    <row r="3" spans="2:14" x14ac:dyDescent="0.2">
      <c r="B3" s="222"/>
      <c r="C3" s="223"/>
      <c r="D3" s="223"/>
      <c r="E3" s="223"/>
      <c r="F3" s="223"/>
      <c r="G3" s="223"/>
      <c r="H3" s="223"/>
      <c r="I3" s="224"/>
      <c r="J3" s="97"/>
      <c r="K3" s="97"/>
      <c r="L3" s="97"/>
      <c r="M3" s="97"/>
      <c r="N3" s="98"/>
    </row>
    <row r="4" spans="2:14" x14ac:dyDescent="0.2">
      <c r="B4" s="212" t="s">
        <v>43</v>
      </c>
      <c r="C4" s="213"/>
      <c r="D4" s="213"/>
      <c r="E4" s="213"/>
      <c r="F4" s="213"/>
      <c r="G4" s="213"/>
      <c r="H4" s="213"/>
      <c r="I4" s="214"/>
      <c r="J4" s="94"/>
      <c r="K4" s="94"/>
      <c r="L4" s="92"/>
      <c r="M4" s="94"/>
    </row>
    <row r="5" spans="2:14" x14ac:dyDescent="0.2">
      <c r="B5" s="210" t="s">
        <v>41</v>
      </c>
      <c r="C5" s="211"/>
      <c r="D5" s="211"/>
      <c r="E5" s="211"/>
      <c r="F5" s="211"/>
      <c r="G5" s="211"/>
      <c r="H5" s="99"/>
      <c r="I5" s="151" t="s">
        <v>23</v>
      </c>
      <c r="J5" s="94"/>
      <c r="K5" s="94" t="s">
        <v>13</v>
      </c>
      <c r="L5" s="92" t="s">
        <v>22</v>
      </c>
      <c r="M5" s="94"/>
    </row>
    <row r="6" spans="2:14" x14ac:dyDescent="0.2">
      <c r="B6" s="152">
        <v>1</v>
      </c>
      <c r="C6" s="215" t="s">
        <v>33</v>
      </c>
      <c r="D6" s="215"/>
      <c r="E6" s="215"/>
      <c r="F6" s="215"/>
      <c r="G6" s="215"/>
      <c r="H6" s="215"/>
      <c r="I6" s="153" t="s">
        <v>88</v>
      </c>
      <c r="J6" s="94"/>
      <c r="K6" s="94"/>
      <c r="L6" s="92"/>
      <c r="M6" s="94"/>
    </row>
    <row r="7" spans="2:14" s="105" customFormat="1" x14ac:dyDescent="0.2">
      <c r="B7" s="152">
        <v>2</v>
      </c>
      <c r="C7" s="215" t="s">
        <v>86</v>
      </c>
      <c r="D7" s="215"/>
      <c r="E7" s="215"/>
      <c r="F7" s="215"/>
      <c r="G7" s="215"/>
      <c r="H7" s="215"/>
      <c r="I7" s="153" t="s">
        <v>127</v>
      </c>
      <c r="J7" s="101" t="str">
        <f>VLOOKUP(I7,C24:E57,1,FALSE)</f>
        <v>400W HPS</v>
      </c>
      <c r="K7" s="102">
        <f>VLOOKUP(I7,C24:E57,2,FALSE)</f>
        <v>464</v>
      </c>
      <c r="L7" s="103">
        <f>VLOOKUP(I7,C24:E57,3,FALSE)</f>
        <v>24000</v>
      </c>
      <c r="M7" s="100"/>
      <c r="N7" s="104" t="str">
        <f>J7</f>
        <v>400W HPS</v>
      </c>
    </row>
    <row r="8" spans="2:14" s="105" customFormat="1" x14ac:dyDescent="0.2">
      <c r="B8" s="152">
        <v>3</v>
      </c>
      <c r="C8" s="215" t="s">
        <v>37</v>
      </c>
      <c r="D8" s="215"/>
      <c r="E8" s="215"/>
      <c r="F8" s="215"/>
      <c r="G8" s="215"/>
      <c r="H8" s="215"/>
      <c r="I8" s="153">
        <v>100</v>
      </c>
      <c r="J8" s="102"/>
      <c r="K8" s="102"/>
      <c r="L8" s="102"/>
      <c r="M8" s="100"/>
    </row>
    <row r="9" spans="2:14" s="105" customFormat="1" x14ac:dyDescent="0.2">
      <c r="B9" s="152">
        <v>4</v>
      </c>
      <c r="C9" s="215" t="s">
        <v>57</v>
      </c>
      <c r="D9" s="215"/>
      <c r="E9" s="215"/>
      <c r="F9" s="215"/>
      <c r="G9" s="215"/>
      <c r="H9" s="215"/>
      <c r="I9" s="154">
        <v>540</v>
      </c>
      <c r="J9" s="102"/>
      <c r="K9" s="102"/>
      <c r="L9" s="102"/>
      <c r="M9" s="100"/>
    </row>
    <row r="10" spans="2:14" s="105" customFormat="1" x14ac:dyDescent="0.2">
      <c r="B10" s="152">
        <v>5</v>
      </c>
      <c r="C10" s="215" t="s">
        <v>30</v>
      </c>
      <c r="D10" s="215"/>
      <c r="E10" s="215"/>
      <c r="F10" s="215"/>
      <c r="G10" s="215"/>
      <c r="H10" s="215"/>
      <c r="I10" s="155">
        <v>25</v>
      </c>
      <c r="J10" s="102"/>
      <c r="K10" s="102"/>
      <c r="L10" s="102"/>
      <c r="M10" s="100"/>
    </row>
    <row r="11" spans="2:14" s="105" customFormat="1" x14ac:dyDescent="0.2">
      <c r="B11" s="152">
        <v>6</v>
      </c>
      <c r="C11" s="215" t="s">
        <v>31</v>
      </c>
      <c r="D11" s="215"/>
      <c r="E11" s="215"/>
      <c r="F11" s="215"/>
      <c r="G11" s="215"/>
      <c r="H11" s="215"/>
      <c r="I11" s="155">
        <v>0</v>
      </c>
      <c r="J11" s="102"/>
      <c r="K11" s="102"/>
      <c r="L11" s="102"/>
      <c r="M11" s="100"/>
    </row>
    <row r="12" spans="2:14" s="105" customFormat="1" x14ac:dyDescent="0.2">
      <c r="B12" s="152">
        <v>7</v>
      </c>
      <c r="C12" s="215" t="s">
        <v>38</v>
      </c>
      <c r="D12" s="215"/>
      <c r="E12" s="215"/>
      <c r="F12" s="215"/>
      <c r="G12" s="215"/>
      <c r="H12" s="215"/>
      <c r="I12" s="156">
        <v>1</v>
      </c>
      <c r="J12" s="100"/>
      <c r="K12" s="102"/>
      <c r="L12" s="102"/>
      <c r="M12" s="100"/>
      <c r="N12" s="106"/>
    </row>
    <row r="13" spans="2:14" s="105" customFormat="1" x14ac:dyDescent="0.2">
      <c r="B13" s="152">
        <v>8</v>
      </c>
      <c r="C13" s="215" t="s">
        <v>39</v>
      </c>
      <c r="D13" s="215"/>
      <c r="E13" s="215"/>
      <c r="F13" s="215"/>
      <c r="G13" s="215"/>
      <c r="H13" s="215"/>
      <c r="I13" s="153">
        <v>2</v>
      </c>
      <c r="J13" s="100"/>
      <c r="K13" s="102"/>
      <c r="L13" s="102"/>
      <c r="M13" s="100"/>
      <c r="N13" s="106"/>
    </row>
    <row r="14" spans="2:14" s="105" customFormat="1" x14ac:dyDescent="0.2">
      <c r="B14" s="152">
        <v>9</v>
      </c>
      <c r="C14" s="215" t="s">
        <v>20</v>
      </c>
      <c r="D14" s="215"/>
      <c r="E14" s="215"/>
      <c r="F14" s="215"/>
      <c r="G14" s="215"/>
      <c r="H14" s="215"/>
      <c r="I14" s="155">
        <v>75</v>
      </c>
      <c r="J14" s="100"/>
      <c r="K14" s="102"/>
      <c r="L14" s="102"/>
      <c r="M14" s="100"/>
    </row>
    <row r="15" spans="2:14" s="105" customFormat="1" x14ac:dyDescent="0.2">
      <c r="B15" s="152">
        <v>10</v>
      </c>
      <c r="C15" s="215" t="s">
        <v>21</v>
      </c>
      <c r="D15" s="215"/>
      <c r="E15" s="215"/>
      <c r="F15" s="215"/>
      <c r="G15" s="215"/>
      <c r="H15" s="215"/>
      <c r="I15" s="155">
        <v>0.09</v>
      </c>
      <c r="J15" s="102"/>
      <c r="K15" s="102"/>
      <c r="L15" s="102"/>
      <c r="M15" s="100"/>
    </row>
    <row r="16" spans="2:14" s="105" customFormat="1" x14ac:dyDescent="0.2">
      <c r="B16" s="152">
        <v>11</v>
      </c>
      <c r="C16" s="215" t="s">
        <v>26</v>
      </c>
      <c r="D16" s="215"/>
      <c r="E16" s="215"/>
      <c r="F16" s="215"/>
      <c r="G16" s="215"/>
      <c r="H16" s="215"/>
      <c r="I16" s="153">
        <v>24</v>
      </c>
      <c r="J16" s="107"/>
      <c r="K16" s="102">
        <f>I16*52*7</f>
        <v>8736</v>
      </c>
      <c r="L16" s="108" t="s">
        <v>24</v>
      </c>
      <c r="M16" s="100"/>
    </row>
    <row r="17" spans="2:15" s="105" customFormat="1" x14ac:dyDescent="0.2">
      <c r="B17" s="152">
        <v>12</v>
      </c>
      <c r="C17" s="215" t="s">
        <v>87</v>
      </c>
      <c r="D17" s="215"/>
      <c r="E17" s="215"/>
      <c r="F17" s="215"/>
      <c r="G17" s="215"/>
      <c r="H17" s="215"/>
      <c r="I17" s="153" t="s">
        <v>166</v>
      </c>
      <c r="J17" s="142" t="str">
        <f>VLOOKUP(I17,I23:K32,1,FALSE)</f>
        <v>PFMA25L - 216W</v>
      </c>
      <c r="K17" s="102">
        <f>VLOOKUP(I17,I23:K32,2, FALSE)</f>
        <v>216</v>
      </c>
      <c r="L17" s="109">
        <f>VLOOKUP(I17,I23:K32,3,FALSE)</f>
        <v>100000</v>
      </c>
      <c r="M17" s="100"/>
      <c r="N17" s="110" t="str">
        <f>J17</f>
        <v>PFMA25L - 216W</v>
      </c>
    </row>
    <row r="18" spans="2:15" s="105" customFormat="1" x14ac:dyDescent="0.2">
      <c r="B18" s="152">
        <v>13</v>
      </c>
      <c r="C18" s="215" t="s">
        <v>14</v>
      </c>
      <c r="D18" s="215"/>
      <c r="E18" s="215"/>
      <c r="F18" s="215"/>
      <c r="G18" s="215"/>
      <c r="H18" s="215"/>
      <c r="I18" s="154">
        <v>1100</v>
      </c>
      <c r="J18" s="111"/>
      <c r="K18" s="102"/>
      <c r="L18" s="108"/>
      <c r="M18" s="100"/>
    </row>
    <row r="19" spans="2:15" s="105" customFormat="1" x14ac:dyDescent="0.2">
      <c r="B19" s="157">
        <v>14</v>
      </c>
      <c r="C19" s="219" t="s">
        <v>93</v>
      </c>
      <c r="D19" s="220"/>
      <c r="E19" s="220"/>
      <c r="F19" s="220"/>
      <c r="G19" s="220"/>
      <c r="H19" s="221"/>
      <c r="I19" s="168">
        <v>0</v>
      </c>
      <c r="J19" s="111"/>
      <c r="K19" s="102"/>
      <c r="L19" s="108"/>
      <c r="M19" s="100"/>
    </row>
    <row r="20" spans="2:15" s="105" customFormat="1" x14ac:dyDescent="0.2">
      <c r="B20" s="157">
        <v>15</v>
      </c>
      <c r="C20" s="216" t="s">
        <v>94</v>
      </c>
      <c r="D20" s="216"/>
      <c r="E20" s="216"/>
      <c r="F20" s="216"/>
      <c r="G20" s="216"/>
      <c r="H20" s="216"/>
      <c r="I20" s="169">
        <v>0</v>
      </c>
      <c r="J20" s="112"/>
      <c r="K20" s="102"/>
      <c r="L20" s="103"/>
      <c r="M20" s="100"/>
    </row>
    <row r="21" spans="2:15" hidden="1" x14ac:dyDescent="0.2">
      <c r="B21" s="208" t="s">
        <v>19</v>
      </c>
      <c r="C21" s="209"/>
      <c r="D21" s="113"/>
      <c r="E21" s="114"/>
      <c r="F21" s="115"/>
      <c r="G21" s="146"/>
      <c r="H21" s="217" t="s">
        <v>62</v>
      </c>
      <c r="I21" s="218"/>
      <c r="J21" s="116"/>
      <c r="K21" s="117"/>
      <c r="L21" s="92"/>
      <c r="M21" s="94"/>
      <c r="N21" s="96"/>
      <c r="O21" s="96"/>
    </row>
    <row r="22" spans="2:15" hidden="1" x14ac:dyDescent="0.2">
      <c r="B22" s="158"/>
      <c r="C22" s="119" t="s">
        <v>18</v>
      </c>
      <c r="D22" s="120" t="s">
        <v>13</v>
      </c>
      <c r="E22" s="121" t="s">
        <v>116</v>
      </c>
      <c r="F22" s="115"/>
      <c r="G22" s="146"/>
      <c r="H22" s="118"/>
      <c r="I22" s="159" t="s">
        <v>18</v>
      </c>
      <c r="J22" s="117" t="s">
        <v>13</v>
      </c>
      <c r="K22" s="122" t="s">
        <v>22</v>
      </c>
      <c r="L22" s="92"/>
      <c r="M22" s="94"/>
      <c r="N22" s="96"/>
      <c r="O22" s="96"/>
    </row>
    <row r="23" spans="2:15" hidden="1" x14ac:dyDescent="0.2">
      <c r="B23" s="113"/>
      <c r="C23" s="119"/>
      <c r="D23" s="120"/>
      <c r="E23" s="121"/>
      <c r="F23" s="115"/>
      <c r="G23" s="203"/>
      <c r="H23" s="125" t="s">
        <v>15</v>
      </c>
      <c r="I23" s="178" t="s">
        <v>158</v>
      </c>
      <c r="J23" s="175">
        <v>28</v>
      </c>
      <c r="K23" s="126">
        <v>68261</v>
      </c>
      <c r="L23" s="92"/>
      <c r="M23" s="94"/>
      <c r="N23" s="96"/>
      <c r="O23" s="96"/>
    </row>
    <row r="24" spans="2:15" hidden="1" x14ac:dyDescent="0.2">
      <c r="B24" s="184" t="s">
        <v>15</v>
      </c>
      <c r="C24" s="186" t="s">
        <v>122</v>
      </c>
      <c r="D24" s="123">
        <v>100</v>
      </c>
      <c r="E24" s="124">
        <v>24000</v>
      </c>
      <c r="F24" s="115"/>
      <c r="G24" s="146"/>
      <c r="H24" s="130" t="s">
        <v>16</v>
      </c>
      <c r="I24" s="179" t="s">
        <v>159</v>
      </c>
      <c r="J24" s="176">
        <v>45</v>
      </c>
      <c r="K24" s="131">
        <v>68261</v>
      </c>
      <c r="L24" s="100"/>
      <c r="M24" s="94"/>
      <c r="N24" s="96"/>
      <c r="O24" s="96"/>
    </row>
    <row r="25" spans="2:15" hidden="1" x14ac:dyDescent="0.2">
      <c r="B25" s="185" t="s">
        <v>16</v>
      </c>
      <c r="C25" s="187" t="s">
        <v>65</v>
      </c>
      <c r="D25" s="127">
        <v>130</v>
      </c>
      <c r="E25" s="128">
        <v>24000</v>
      </c>
      <c r="F25" s="129"/>
      <c r="G25" s="146"/>
      <c r="H25" s="130" t="s">
        <v>17</v>
      </c>
      <c r="I25" s="179" t="s">
        <v>160</v>
      </c>
      <c r="J25" s="176">
        <v>62</v>
      </c>
      <c r="K25" s="131">
        <v>68261</v>
      </c>
      <c r="L25" s="100"/>
      <c r="M25" s="94"/>
      <c r="N25" s="96"/>
      <c r="O25" s="96"/>
    </row>
    <row r="26" spans="2:15" hidden="1" x14ac:dyDescent="0.2">
      <c r="B26" s="185" t="s">
        <v>17</v>
      </c>
      <c r="C26" s="187" t="s">
        <v>66</v>
      </c>
      <c r="D26" s="127">
        <v>188</v>
      </c>
      <c r="E26" s="128">
        <v>24000</v>
      </c>
      <c r="F26" s="129"/>
      <c r="G26" s="146"/>
      <c r="H26" s="130" t="s">
        <v>63</v>
      </c>
      <c r="I26" s="179" t="s">
        <v>161</v>
      </c>
      <c r="J26" s="176">
        <v>79</v>
      </c>
      <c r="K26" s="131">
        <v>68261</v>
      </c>
      <c r="L26" s="100"/>
      <c r="M26" s="94"/>
      <c r="N26" s="96"/>
      <c r="O26" s="96"/>
    </row>
    <row r="27" spans="2:15" hidden="1" x14ac:dyDescent="0.2">
      <c r="B27" s="185" t="s">
        <v>63</v>
      </c>
      <c r="C27" s="187" t="s">
        <v>83</v>
      </c>
      <c r="D27" s="127">
        <v>240</v>
      </c>
      <c r="E27" s="128">
        <v>24000</v>
      </c>
      <c r="F27" s="146"/>
      <c r="G27" s="146"/>
      <c r="H27" s="130" t="s">
        <v>64</v>
      </c>
      <c r="I27" s="179" t="s">
        <v>162</v>
      </c>
      <c r="J27" s="176">
        <v>99</v>
      </c>
      <c r="K27" s="131">
        <v>68261</v>
      </c>
      <c r="L27" s="92"/>
      <c r="M27" s="94"/>
      <c r="N27" s="96"/>
      <c r="O27" s="96"/>
    </row>
    <row r="28" spans="2:15" hidden="1" x14ac:dyDescent="0.2">
      <c r="B28" s="185" t="s">
        <v>64</v>
      </c>
      <c r="C28" s="187" t="s">
        <v>84</v>
      </c>
      <c r="D28" s="127">
        <v>295</v>
      </c>
      <c r="E28" s="128">
        <v>24000</v>
      </c>
      <c r="F28" s="146"/>
      <c r="G28" s="146"/>
      <c r="H28" s="130" t="s">
        <v>69</v>
      </c>
      <c r="I28" s="179" t="s">
        <v>163</v>
      </c>
      <c r="J28" s="176">
        <v>112</v>
      </c>
      <c r="K28" s="131">
        <v>68261</v>
      </c>
      <c r="L28" s="92"/>
      <c r="M28" s="94"/>
      <c r="N28" s="96"/>
      <c r="O28" s="96"/>
    </row>
    <row r="29" spans="2:15" hidden="1" x14ac:dyDescent="0.2">
      <c r="B29" s="185"/>
      <c r="C29" s="187"/>
      <c r="D29" s="127"/>
      <c r="E29" s="128"/>
      <c r="F29" s="207"/>
      <c r="G29" s="207"/>
      <c r="H29" s="130" t="s">
        <v>71</v>
      </c>
      <c r="I29" s="179" t="s">
        <v>164</v>
      </c>
      <c r="J29" s="176">
        <v>131</v>
      </c>
      <c r="K29" s="131">
        <v>68261</v>
      </c>
      <c r="L29" s="92"/>
      <c r="M29" s="94"/>
      <c r="N29" s="96"/>
      <c r="O29" s="96"/>
    </row>
    <row r="30" spans="2:15" hidden="1" x14ac:dyDescent="0.2">
      <c r="B30" s="185"/>
      <c r="C30" s="187"/>
      <c r="D30" s="127"/>
      <c r="E30" s="128"/>
      <c r="F30" s="207"/>
      <c r="G30" s="207"/>
      <c r="H30" s="130" t="s">
        <v>73</v>
      </c>
      <c r="I30" s="179" t="s">
        <v>165</v>
      </c>
      <c r="J30" s="176">
        <v>175</v>
      </c>
      <c r="K30" s="131">
        <v>100000</v>
      </c>
      <c r="L30" s="92"/>
      <c r="M30" s="94"/>
      <c r="N30" s="96"/>
      <c r="O30" s="96"/>
    </row>
    <row r="31" spans="2:15" hidden="1" x14ac:dyDescent="0.2">
      <c r="B31" s="185" t="s">
        <v>69</v>
      </c>
      <c r="C31" s="187" t="s">
        <v>127</v>
      </c>
      <c r="D31" s="127">
        <v>464</v>
      </c>
      <c r="E31" s="128">
        <v>24000</v>
      </c>
      <c r="F31" s="196"/>
      <c r="G31" s="196"/>
      <c r="H31" s="130" t="s">
        <v>91</v>
      </c>
      <c r="I31" s="179" t="s">
        <v>166</v>
      </c>
      <c r="J31" s="176">
        <v>216</v>
      </c>
      <c r="K31" s="131">
        <v>100000</v>
      </c>
      <c r="L31" s="92"/>
      <c r="M31" s="94"/>
      <c r="N31" s="96"/>
      <c r="O31" s="96"/>
    </row>
    <row r="32" spans="2:15" hidden="1" x14ac:dyDescent="0.2">
      <c r="B32" s="185" t="s">
        <v>71</v>
      </c>
      <c r="C32" s="187" t="s">
        <v>67</v>
      </c>
      <c r="D32" s="127">
        <v>125</v>
      </c>
      <c r="E32" s="128">
        <v>24000</v>
      </c>
      <c r="F32" s="146"/>
      <c r="G32" s="146"/>
      <c r="H32" s="132" t="s">
        <v>75</v>
      </c>
      <c r="I32" s="180" t="s">
        <v>167</v>
      </c>
      <c r="J32" s="177">
        <v>531</v>
      </c>
      <c r="K32" s="133">
        <v>100000</v>
      </c>
      <c r="L32" s="92"/>
      <c r="M32" s="94"/>
      <c r="N32" s="96"/>
      <c r="O32" s="96"/>
    </row>
    <row r="33" spans="2:15" hidden="1" x14ac:dyDescent="0.2">
      <c r="B33" s="185" t="s">
        <v>73</v>
      </c>
      <c r="C33" s="187" t="s">
        <v>68</v>
      </c>
      <c r="D33" s="127">
        <v>208</v>
      </c>
      <c r="E33" s="128">
        <v>24000</v>
      </c>
      <c r="F33" s="146"/>
      <c r="G33" s="146"/>
      <c r="H33" s="199"/>
      <c r="I33" s="200"/>
      <c r="J33" s="201"/>
      <c r="K33" s="202"/>
      <c r="L33" s="92"/>
      <c r="M33" s="94"/>
      <c r="N33" s="96"/>
      <c r="O33" s="96"/>
    </row>
    <row r="34" spans="2:15" hidden="1" x14ac:dyDescent="0.2">
      <c r="B34" s="185" t="s">
        <v>91</v>
      </c>
      <c r="C34" s="187" t="s">
        <v>70</v>
      </c>
      <c r="D34" s="127">
        <v>288</v>
      </c>
      <c r="E34" s="128">
        <v>24000</v>
      </c>
      <c r="F34" s="191"/>
      <c r="G34" s="191"/>
      <c r="H34" s="146"/>
      <c r="I34" s="147"/>
      <c r="J34" s="94"/>
      <c r="K34" s="94"/>
      <c r="L34" s="92"/>
      <c r="M34" s="94"/>
      <c r="N34" s="96"/>
      <c r="O34" s="96"/>
    </row>
    <row r="35" spans="2:15" hidden="1" x14ac:dyDescent="0.2">
      <c r="B35" s="185" t="s">
        <v>75</v>
      </c>
      <c r="C35" s="187" t="s">
        <v>115</v>
      </c>
      <c r="D35" s="127">
        <v>458</v>
      </c>
      <c r="E35" s="128">
        <v>24000</v>
      </c>
      <c r="F35" s="181"/>
      <c r="G35" s="181"/>
      <c r="H35" s="146"/>
      <c r="I35" s="147"/>
      <c r="J35" s="94"/>
      <c r="K35" s="94"/>
      <c r="L35" s="92"/>
      <c r="M35" s="94"/>
      <c r="N35" s="96"/>
      <c r="O35" s="96"/>
    </row>
    <row r="36" spans="2:15" hidden="1" x14ac:dyDescent="0.2">
      <c r="B36" s="185" t="s">
        <v>77</v>
      </c>
      <c r="C36" s="187" t="s">
        <v>72</v>
      </c>
      <c r="D36" s="127">
        <v>90</v>
      </c>
      <c r="E36" s="128">
        <v>15000</v>
      </c>
      <c r="F36" s="189"/>
      <c r="G36" s="189"/>
      <c r="H36" s="191"/>
      <c r="I36" s="147"/>
      <c r="J36" s="94"/>
      <c r="K36" s="94"/>
      <c r="L36" s="92"/>
      <c r="M36" s="94"/>
      <c r="N36" s="96"/>
      <c r="O36" s="96"/>
    </row>
    <row r="37" spans="2:15" hidden="1" x14ac:dyDescent="0.2">
      <c r="B37" s="185" t="s">
        <v>79</v>
      </c>
      <c r="C37" s="187" t="s">
        <v>74</v>
      </c>
      <c r="D37" s="127">
        <v>125</v>
      </c>
      <c r="E37" s="128">
        <v>15000</v>
      </c>
      <c r="F37" s="189"/>
      <c r="G37" s="189"/>
      <c r="H37" s="181"/>
      <c r="I37" s="147"/>
      <c r="J37" s="94"/>
      <c r="K37" s="94"/>
      <c r="L37" s="92"/>
      <c r="M37" s="94"/>
      <c r="N37" s="96"/>
      <c r="O37" s="96"/>
    </row>
    <row r="38" spans="2:15" hidden="1" x14ac:dyDescent="0.2">
      <c r="B38" s="185" t="s">
        <v>80</v>
      </c>
      <c r="C38" s="187" t="s">
        <v>76</v>
      </c>
      <c r="D38" s="127">
        <v>185</v>
      </c>
      <c r="E38" s="128">
        <v>15000</v>
      </c>
      <c r="F38" s="189"/>
      <c r="G38" s="189"/>
      <c r="H38" s="189"/>
      <c r="I38" s="147"/>
      <c r="J38" s="94"/>
      <c r="K38" s="94"/>
      <c r="L38" s="92"/>
      <c r="M38" s="94"/>
      <c r="N38" s="96"/>
      <c r="O38" s="96"/>
    </row>
    <row r="39" spans="2:15" hidden="1" x14ac:dyDescent="0.2">
      <c r="B39" s="185" t="s">
        <v>85</v>
      </c>
      <c r="C39" s="187" t="s">
        <v>78</v>
      </c>
      <c r="D39" s="127">
        <v>208</v>
      </c>
      <c r="E39" s="128">
        <v>15000</v>
      </c>
      <c r="F39" s="189"/>
      <c r="G39" s="189"/>
      <c r="H39" s="189"/>
      <c r="I39" s="147"/>
      <c r="J39" s="94"/>
      <c r="K39" s="94"/>
      <c r="L39" s="92"/>
      <c r="M39" s="94"/>
      <c r="N39" s="96"/>
      <c r="O39" s="96"/>
    </row>
    <row r="40" spans="2:15" hidden="1" x14ac:dyDescent="0.2">
      <c r="B40" s="185" t="s">
        <v>89</v>
      </c>
      <c r="C40" s="187" t="s">
        <v>81</v>
      </c>
      <c r="D40" s="127">
        <v>288</v>
      </c>
      <c r="E40" s="128">
        <v>20000</v>
      </c>
      <c r="F40" s="189"/>
      <c r="G40" s="189"/>
      <c r="H40" s="189"/>
      <c r="I40" s="147"/>
      <c r="J40" s="94"/>
      <c r="K40" s="94"/>
      <c r="L40" s="92"/>
      <c r="M40" s="94"/>
      <c r="N40" s="96"/>
      <c r="O40" s="96"/>
    </row>
    <row r="41" spans="2:15" hidden="1" x14ac:dyDescent="0.2">
      <c r="B41" s="185" t="s">
        <v>100</v>
      </c>
      <c r="C41" s="187" t="s">
        <v>82</v>
      </c>
      <c r="D41" s="127">
        <v>368</v>
      </c>
      <c r="E41" s="128">
        <v>20000</v>
      </c>
      <c r="F41" s="189"/>
      <c r="G41" s="189"/>
      <c r="H41" s="189"/>
      <c r="I41" s="147"/>
      <c r="J41" s="94"/>
      <c r="K41" s="94"/>
      <c r="L41" s="92"/>
      <c r="M41" s="94"/>
      <c r="N41" s="96"/>
      <c r="O41" s="96"/>
    </row>
    <row r="42" spans="2:15" hidden="1" x14ac:dyDescent="0.2">
      <c r="B42" s="192" t="s">
        <v>101</v>
      </c>
      <c r="C42" s="187" t="s">
        <v>90</v>
      </c>
      <c r="D42" s="127">
        <v>452</v>
      </c>
      <c r="E42" s="128">
        <v>20000</v>
      </c>
      <c r="F42" s="189"/>
      <c r="G42" s="189"/>
      <c r="H42" s="189"/>
      <c r="I42" s="147"/>
      <c r="J42" s="94"/>
      <c r="K42" s="94"/>
      <c r="L42" s="92"/>
      <c r="M42" s="94"/>
      <c r="N42" s="96"/>
      <c r="O42" s="96"/>
    </row>
    <row r="43" spans="2:15" hidden="1" x14ac:dyDescent="0.2">
      <c r="B43" s="185" t="s">
        <v>102</v>
      </c>
      <c r="C43" s="187" t="s">
        <v>152</v>
      </c>
      <c r="D43" s="127">
        <v>670</v>
      </c>
      <c r="E43" s="128">
        <v>20000</v>
      </c>
      <c r="F43" s="207"/>
      <c r="G43" s="207"/>
      <c r="H43" s="207"/>
      <c r="I43" s="147"/>
      <c r="J43" s="94"/>
      <c r="K43" s="94"/>
      <c r="L43" s="92"/>
      <c r="M43" s="94"/>
      <c r="N43" s="96"/>
      <c r="O43" s="96"/>
    </row>
    <row r="44" spans="2:15" hidden="1" x14ac:dyDescent="0.2">
      <c r="B44" s="185" t="s">
        <v>104</v>
      </c>
      <c r="C44" s="187" t="s">
        <v>153</v>
      </c>
      <c r="D44" s="127">
        <v>840</v>
      </c>
      <c r="E44" s="128">
        <v>20000</v>
      </c>
      <c r="F44" s="207"/>
      <c r="G44" s="207"/>
      <c r="H44" s="207"/>
      <c r="I44" s="147"/>
      <c r="J44" s="94"/>
      <c r="K44" s="94"/>
      <c r="L44" s="92"/>
      <c r="M44" s="94"/>
      <c r="N44" s="96"/>
      <c r="O44" s="96"/>
    </row>
    <row r="45" spans="2:15" hidden="1" x14ac:dyDescent="0.2">
      <c r="B45" s="185" t="s">
        <v>103</v>
      </c>
      <c r="C45" s="187" t="s">
        <v>107</v>
      </c>
      <c r="D45" s="127">
        <v>90</v>
      </c>
      <c r="E45" s="128">
        <v>15000</v>
      </c>
      <c r="F45" s="189"/>
      <c r="G45" s="189"/>
      <c r="H45" s="189"/>
      <c r="I45" s="147"/>
      <c r="J45" s="94"/>
      <c r="K45" s="94"/>
      <c r="L45" s="92"/>
      <c r="M45" s="94"/>
      <c r="N45" s="96"/>
      <c r="O45" s="96"/>
    </row>
    <row r="46" spans="2:15" hidden="1" x14ac:dyDescent="0.2">
      <c r="B46" s="185" t="s">
        <v>105</v>
      </c>
      <c r="C46" s="187" t="s">
        <v>108</v>
      </c>
      <c r="D46" s="127">
        <v>125</v>
      </c>
      <c r="E46" s="128">
        <v>15000</v>
      </c>
      <c r="F46" s="189"/>
      <c r="G46" s="189"/>
      <c r="H46" s="189"/>
      <c r="I46" s="147"/>
      <c r="J46" s="94"/>
      <c r="K46" s="94"/>
      <c r="L46" s="92"/>
      <c r="M46" s="94"/>
      <c r="N46" s="96"/>
      <c r="O46" s="96"/>
    </row>
    <row r="47" spans="2:15" hidden="1" x14ac:dyDescent="0.2">
      <c r="B47" s="185" t="s">
        <v>106</v>
      </c>
      <c r="C47" s="187" t="s">
        <v>109</v>
      </c>
      <c r="D47" s="127">
        <v>185</v>
      </c>
      <c r="E47" s="128">
        <v>15000</v>
      </c>
      <c r="F47" s="189"/>
      <c r="G47" s="189"/>
      <c r="H47" s="189"/>
      <c r="I47" s="147"/>
      <c r="J47" s="94"/>
      <c r="K47" s="94"/>
      <c r="L47" s="92"/>
      <c r="M47" s="94"/>
      <c r="N47" s="96"/>
      <c r="O47" s="96"/>
    </row>
    <row r="48" spans="2:15" hidden="1" x14ac:dyDescent="0.2">
      <c r="B48" s="185" t="s">
        <v>114</v>
      </c>
      <c r="C48" s="187" t="s">
        <v>110</v>
      </c>
      <c r="D48" s="127">
        <v>208</v>
      </c>
      <c r="E48" s="128">
        <v>15000</v>
      </c>
      <c r="F48" s="146"/>
      <c r="G48" s="146"/>
      <c r="H48" s="189"/>
      <c r="I48" s="147"/>
      <c r="J48" s="94"/>
      <c r="K48" s="94"/>
      <c r="L48" s="92"/>
      <c r="M48" s="94"/>
      <c r="N48" s="96"/>
      <c r="O48" s="96"/>
    </row>
    <row r="49" spans="2:15" hidden="1" x14ac:dyDescent="0.2">
      <c r="B49" s="185" t="s">
        <v>128</v>
      </c>
      <c r="C49" s="187" t="s">
        <v>111</v>
      </c>
      <c r="D49" s="127">
        <v>288</v>
      </c>
      <c r="E49" s="128">
        <v>15000</v>
      </c>
      <c r="F49" s="146"/>
      <c r="G49" s="160"/>
      <c r="H49" s="189"/>
      <c r="I49" s="147"/>
      <c r="J49" s="94"/>
      <c r="K49" s="94"/>
      <c r="L49" s="92"/>
      <c r="M49" s="94"/>
      <c r="N49" s="96"/>
      <c r="O49" s="96"/>
    </row>
    <row r="50" spans="2:15" hidden="1" x14ac:dyDescent="0.2">
      <c r="B50" s="185" t="s">
        <v>129</v>
      </c>
      <c r="C50" s="187" t="s">
        <v>112</v>
      </c>
      <c r="D50" s="127">
        <v>368</v>
      </c>
      <c r="E50" s="128">
        <v>20000</v>
      </c>
      <c r="F50" s="198"/>
      <c r="G50" s="160"/>
      <c r="H50" s="146"/>
      <c r="I50" s="147"/>
      <c r="J50" s="94"/>
      <c r="K50" s="94"/>
      <c r="L50" s="92"/>
      <c r="M50" s="94"/>
      <c r="N50" s="96"/>
      <c r="O50" s="96"/>
    </row>
    <row r="51" spans="2:15" hidden="1" x14ac:dyDescent="0.2">
      <c r="B51" s="185" t="s">
        <v>130</v>
      </c>
      <c r="C51" s="187" t="s">
        <v>113</v>
      </c>
      <c r="D51" s="127">
        <v>452</v>
      </c>
      <c r="E51" s="128">
        <v>20000</v>
      </c>
      <c r="F51" s="198"/>
      <c r="G51" s="160"/>
      <c r="H51" s="146"/>
      <c r="I51" s="147"/>
      <c r="J51" s="94"/>
      <c r="K51" s="94"/>
      <c r="L51" s="92"/>
      <c r="M51" s="94"/>
      <c r="N51" s="96"/>
      <c r="O51" s="96"/>
    </row>
    <row r="52" spans="2:15" hidden="1" x14ac:dyDescent="0.2">
      <c r="B52" s="185" t="s">
        <v>131</v>
      </c>
      <c r="C52" s="187" t="s">
        <v>135</v>
      </c>
      <c r="D52" s="127">
        <v>670</v>
      </c>
      <c r="E52" s="128">
        <v>24000</v>
      </c>
      <c r="F52" s="198"/>
      <c r="G52" s="160"/>
      <c r="H52" s="198"/>
      <c r="I52" s="147"/>
      <c r="J52" s="94"/>
      <c r="K52" s="94"/>
      <c r="L52" s="92"/>
      <c r="M52" s="94"/>
      <c r="N52" s="96"/>
      <c r="O52" s="96"/>
    </row>
    <row r="53" spans="2:15" hidden="1" x14ac:dyDescent="0.2">
      <c r="B53" s="185" t="s">
        <v>132</v>
      </c>
      <c r="C53" s="187" t="s">
        <v>136</v>
      </c>
      <c r="D53" s="127">
        <v>840</v>
      </c>
      <c r="E53" s="128">
        <v>24000</v>
      </c>
      <c r="F53" s="198"/>
      <c r="G53" s="160"/>
      <c r="H53" s="198"/>
      <c r="I53" s="147"/>
      <c r="J53" s="94"/>
      <c r="K53" s="94"/>
      <c r="L53" s="92"/>
      <c r="M53" s="94"/>
      <c r="N53" s="96"/>
      <c r="O53" s="96"/>
    </row>
    <row r="54" spans="2:15" hidden="1" x14ac:dyDescent="0.2">
      <c r="B54" s="185" t="s">
        <v>133</v>
      </c>
      <c r="C54" s="187" t="s">
        <v>137</v>
      </c>
      <c r="D54" s="127">
        <v>1100</v>
      </c>
      <c r="E54" s="128">
        <v>24000</v>
      </c>
      <c r="F54" s="198"/>
      <c r="G54" s="160"/>
      <c r="H54" s="198"/>
      <c r="I54" s="147"/>
      <c r="J54" s="94"/>
      <c r="K54" s="94"/>
      <c r="L54" s="92"/>
      <c r="M54" s="94"/>
      <c r="N54" s="96"/>
      <c r="O54" s="96"/>
    </row>
    <row r="55" spans="2:15" hidden="1" x14ac:dyDescent="0.2">
      <c r="B55" s="183" t="s">
        <v>134</v>
      </c>
      <c r="C55" s="187" t="s">
        <v>138</v>
      </c>
      <c r="D55" s="127">
        <v>818</v>
      </c>
      <c r="E55" s="128">
        <v>20000</v>
      </c>
      <c r="F55" s="198"/>
      <c r="G55" s="160"/>
      <c r="H55" s="198"/>
      <c r="I55" s="147"/>
      <c r="J55" s="94"/>
      <c r="K55" s="94"/>
      <c r="L55" s="92"/>
      <c r="M55" s="94"/>
      <c r="N55" s="96"/>
      <c r="O55" s="96"/>
    </row>
    <row r="56" spans="2:15" hidden="1" x14ac:dyDescent="0.2">
      <c r="B56" s="185" t="s">
        <v>150</v>
      </c>
      <c r="C56" s="187" t="s">
        <v>139</v>
      </c>
      <c r="D56" s="127">
        <v>1080</v>
      </c>
      <c r="E56" s="128">
        <v>12000</v>
      </c>
      <c r="F56" s="146"/>
      <c r="G56" s="160"/>
      <c r="H56" s="198"/>
      <c r="I56" s="147"/>
      <c r="J56" s="94"/>
      <c r="K56" s="94"/>
      <c r="L56" s="92"/>
      <c r="M56" s="94"/>
      <c r="N56" s="96"/>
      <c r="O56" s="96"/>
    </row>
    <row r="57" spans="2:15" hidden="1" x14ac:dyDescent="0.2">
      <c r="B57" s="183" t="s">
        <v>151</v>
      </c>
      <c r="C57" s="188" t="s">
        <v>140</v>
      </c>
      <c r="D57" s="136">
        <v>1610</v>
      </c>
      <c r="E57" s="137">
        <v>3000</v>
      </c>
      <c r="F57" s="146"/>
      <c r="G57" s="160"/>
      <c r="H57" s="198"/>
      <c r="I57" s="147"/>
      <c r="J57" s="94"/>
      <c r="K57" s="94"/>
      <c r="L57" s="92"/>
      <c r="M57" s="94"/>
      <c r="N57" s="96"/>
      <c r="O57" s="96"/>
    </row>
    <row r="58" spans="2:15" hidden="1" x14ac:dyDescent="0.2">
      <c r="B58" s="145"/>
      <c r="C58" s="146"/>
      <c r="D58" s="146"/>
      <c r="E58" s="146"/>
      <c r="F58" s="146"/>
      <c r="G58" s="160"/>
      <c r="H58" s="135"/>
      <c r="I58" s="147"/>
      <c r="J58" s="94"/>
      <c r="K58" s="94"/>
      <c r="L58" s="92"/>
      <c r="M58" s="94"/>
      <c r="N58" s="96"/>
      <c r="O58" s="96"/>
    </row>
    <row r="59" spans="2:15" x14ac:dyDescent="0.2">
      <c r="B59" s="190"/>
      <c r="C59" s="191"/>
      <c r="D59" s="191"/>
      <c r="E59" s="191"/>
      <c r="F59" s="191"/>
      <c r="G59" s="160"/>
      <c r="H59" s="161"/>
      <c r="I59" s="147"/>
      <c r="J59" s="94"/>
      <c r="K59" s="94"/>
      <c r="L59" s="92"/>
      <c r="M59" s="94"/>
      <c r="N59" s="96"/>
      <c r="O59" s="96"/>
    </row>
    <row r="60" spans="2:15" x14ac:dyDescent="0.2">
      <c r="B60" s="190"/>
      <c r="C60" s="191"/>
      <c r="D60" s="191"/>
      <c r="E60" s="191"/>
      <c r="F60" s="191"/>
      <c r="G60" s="160"/>
      <c r="H60" s="162"/>
      <c r="I60" s="147"/>
      <c r="J60" s="94"/>
      <c r="K60" s="94"/>
      <c r="L60" s="92"/>
      <c r="M60" s="94"/>
      <c r="N60" s="96"/>
      <c r="O60" s="96"/>
    </row>
    <row r="61" spans="2:15" x14ac:dyDescent="0.2">
      <c r="B61" s="190"/>
      <c r="C61" s="193" t="s">
        <v>123</v>
      </c>
      <c r="D61" s="193" t="s">
        <v>124</v>
      </c>
      <c r="E61" s="191"/>
      <c r="F61" s="191"/>
      <c r="G61" s="160"/>
      <c r="H61" s="162"/>
      <c r="I61" s="147"/>
      <c r="J61" s="94"/>
      <c r="K61" s="94"/>
      <c r="L61" s="92"/>
      <c r="M61" s="94"/>
      <c r="N61" s="96"/>
      <c r="O61" s="96"/>
    </row>
    <row r="62" spans="2:15" x14ac:dyDescent="0.2">
      <c r="B62" s="204"/>
      <c r="C62" s="194" t="s">
        <v>145</v>
      </c>
      <c r="D62" s="194" t="s">
        <v>146</v>
      </c>
      <c r="E62" s="205"/>
      <c r="F62" s="205"/>
      <c r="G62" s="160"/>
      <c r="H62" s="162"/>
      <c r="I62" s="147"/>
      <c r="J62" s="94"/>
      <c r="K62" s="94"/>
      <c r="L62" s="92"/>
      <c r="M62" s="94"/>
      <c r="N62" s="96"/>
      <c r="O62" s="96"/>
    </row>
    <row r="63" spans="2:15" x14ac:dyDescent="0.2">
      <c r="B63" s="190"/>
      <c r="C63" s="194" t="s">
        <v>149</v>
      </c>
      <c r="D63" s="194" t="s">
        <v>117</v>
      </c>
      <c r="E63" s="191"/>
      <c r="F63" s="191"/>
      <c r="G63" s="160"/>
      <c r="H63" s="162"/>
      <c r="I63" s="147"/>
      <c r="J63" s="94"/>
      <c r="K63" s="94"/>
      <c r="L63" s="92"/>
      <c r="M63" s="94"/>
      <c r="N63" s="96"/>
      <c r="O63" s="96"/>
    </row>
    <row r="64" spans="2:15" x14ac:dyDescent="0.2">
      <c r="B64" s="190"/>
      <c r="C64" s="194" t="s">
        <v>118</v>
      </c>
      <c r="D64" s="194" t="s">
        <v>119</v>
      </c>
      <c r="E64" s="191"/>
      <c r="F64" s="191"/>
      <c r="G64" s="160"/>
      <c r="H64" s="162"/>
      <c r="I64" s="147"/>
      <c r="J64" s="94"/>
      <c r="K64" s="94"/>
      <c r="L64" s="92"/>
      <c r="M64" s="94"/>
      <c r="N64" s="96"/>
      <c r="O64" s="96"/>
    </row>
    <row r="65" spans="2:15" x14ac:dyDescent="0.2">
      <c r="B65" s="190"/>
      <c r="C65" s="194" t="s">
        <v>147</v>
      </c>
      <c r="D65" s="194" t="s">
        <v>120</v>
      </c>
      <c r="E65" s="191"/>
      <c r="F65" s="191"/>
      <c r="G65" s="160"/>
      <c r="H65" s="162"/>
      <c r="I65" s="147"/>
      <c r="J65" s="94"/>
      <c r="K65" s="94"/>
      <c r="L65" s="92"/>
      <c r="M65" s="94"/>
      <c r="N65" s="96"/>
      <c r="O65" s="96"/>
    </row>
    <row r="66" spans="2:15" x14ac:dyDescent="0.2">
      <c r="B66" s="190"/>
      <c r="C66" s="194" t="s">
        <v>148</v>
      </c>
      <c r="D66" s="194" t="s">
        <v>121</v>
      </c>
      <c r="E66" s="191"/>
      <c r="F66" s="191"/>
      <c r="G66" s="160"/>
      <c r="H66" s="162"/>
      <c r="I66" s="147"/>
      <c r="J66" s="94"/>
      <c r="K66" s="94"/>
      <c r="L66" s="92"/>
      <c r="M66" s="94"/>
      <c r="N66" s="96"/>
      <c r="O66" s="96"/>
    </row>
    <row r="67" spans="2:15" x14ac:dyDescent="0.2">
      <c r="B67" s="197"/>
      <c r="C67" s="194" t="s">
        <v>125</v>
      </c>
      <c r="D67" s="194" t="s">
        <v>126</v>
      </c>
      <c r="E67" s="198"/>
      <c r="F67" s="198"/>
      <c r="G67" s="160"/>
      <c r="H67" s="162"/>
      <c r="I67" s="147"/>
      <c r="J67" s="94"/>
      <c r="K67" s="94"/>
      <c r="L67" s="92"/>
      <c r="M67" s="94"/>
      <c r="N67" s="96"/>
      <c r="O67" s="96"/>
    </row>
    <row r="68" spans="2:15" x14ac:dyDescent="0.2">
      <c r="B68" s="206"/>
      <c r="C68" s="194" t="s">
        <v>157</v>
      </c>
      <c r="D68" s="194" t="s">
        <v>154</v>
      </c>
      <c r="E68" s="207"/>
      <c r="F68" s="207"/>
      <c r="G68" s="160"/>
      <c r="H68" s="162"/>
      <c r="I68" s="147"/>
      <c r="J68" s="94"/>
      <c r="K68" s="94"/>
      <c r="L68" s="92"/>
      <c r="M68" s="94"/>
      <c r="N68" s="96"/>
      <c r="O68" s="96"/>
    </row>
    <row r="69" spans="2:15" x14ac:dyDescent="0.2">
      <c r="B69" s="206"/>
      <c r="C69" s="194" t="s">
        <v>156</v>
      </c>
      <c r="D69" s="194" t="s">
        <v>155</v>
      </c>
      <c r="E69" s="207"/>
      <c r="F69" s="207"/>
      <c r="G69" s="160"/>
      <c r="H69" s="162"/>
      <c r="I69" s="147"/>
      <c r="J69" s="94"/>
      <c r="K69" s="94"/>
      <c r="L69" s="92"/>
      <c r="M69" s="94"/>
      <c r="N69" s="96"/>
      <c r="O69" s="96"/>
    </row>
    <row r="70" spans="2:15" x14ac:dyDescent="0.2">
      <c r="B70" s="197"/>
      <c r="C70" s="194" t="s">
        <v>144</v>
      </c>
      <c r="D70" s="194" t="s">
        <v>141</v>
      </c>
      <c r="E70" s="198"/>
      <c r="F70" s="198"/>
      <c r="G70" s="160"/>
      <c r="H70" s="162"/>
      <c r="I70" s="147"/>
      <c r="J70" s="94"/>
      <c r="K70" s="94"/>
      <c r="L70" s="92"/>
      <c r="M70" s="94"/>
      <c r="N70" s="96"/>
      <c r="O70" s="96"/>
    </row>
    <row r="71" spans="2:15" x14ac:dyDescent="0.2">
      <c r="B71" s="190"/>
      <c r="C71" s="194" t="s">
        <v>143</v>
      </c>
      <c r="D71" s="194" t="s">
        <v>142</v>
      </c>
      <c r="E71" s="191"/>
      <c r="F71" s="191"/>
      <c r="G71" s="160"/>
      <c r="H71" s="162"/>
      <c r="I71" s="147"/>
      <c r="J71" s="94"/>
      <c r="K71" s="94"/>
      <c r="L71" s="92"/>
      <c r="M71" s="94"/>
      <c r="N71" s="96"/>
      <c r="O71" s="96"/>
    </row>
    <row r="72" spans="2:15" x14ac:dyDescent="0.2">
      <c r="B72" s="190"/>
      <c r="C72" s="195"/>
      <c r="D72" s="195"/>
      <c r="E72" s="191"/>
      <c r="F72" s="191"/>
      <c r="G72" s="160"/>
      <c r="H72" s="162"/>
      <c r="I72" s="147"/>
      <c r="J72" s="94"/>
      <c r="K72" s="94"/>
      <c r="L72" s="92"/>
      <c r="M72" s="94"/>
      <c r="N72" s="96"/>
      <c r="O72" s="96"/>
    </row>
    <row r="73" spans="2:15" x14ac:dyDescent="0.2">
      <c r="B73" s="163" t="s">
        <v>34</v>
      </c>
      <c r="C73" s="146"/>
      <c r="D73" s="146"/>
      <c r="E73" s="146"/>
      <c r="F73" s="146"/>
      <c r="G73" s="146"/>
      <c r="H73" s="162"/>
      <c r="I73" s="147"/>
      <c r="J73" s="94"/>
      <c r="K73" s="94"/>
      <c r="L73" s="92"/>
      <c r="M73" s="94"/>
      <c r="N73" s="96"/>
      <c r="O73" s="96"/>
    </row>
    <row r="74" spans="2:15" x14ac:dyDescent="0.2">
      <c r="B74" s="164" t="s">
        <v>40</v>
      </c>
      <c r="C74" s="146"/>
      <c r="D74" s="146"/>
      <c r="E74" s="146"/>
      <c r="F74" s="146"/>
      <c r="G74" s="146"/>
      <c r="H74" s="162"/>
      <c r="I74" s="147"/>
      <c r="J74" s="94"/>
      <c r="K74" s="94"/>
      <c r="L74" s="92"/>
      <c r="M74" s="94"/>
      <c r="N74" s="96"/>
      <c r="O74" s="96"/>
    </row>
    <row r="75" spans="2:15" x14ac:dyDescent="0.2">
      <c r="B75" s="170" t="s">
        <v>28</v>
      </c>
      <c r="C75" s="146"/>
      <c r="D75" s="146"/>
      <c r="E75" s="146"/>
      <c r="F75" s="146"/>
      <c r="G75" s="146"/>
      <c r="H75" s="146"/>
      <c r="I75" s="147"/>
      <c r="J75" s="94"/>
      <c r="K75" s="94"/>
      <c r="L75" s="92"/>
      <c r="M75" s="94"/>
      <c r="N75" s="96"/>
      <c r="O75" s="96"/>
    </row>
    <row r="76" spans="2:15" ht="12" thickBot="1" x14ac:dyDescent="0.25">
      <c r="B76" s="171" t="s">
        <v>27</v>
      </c>
      <c r="C76" s="172"/>
      <c r="D76" s="172"/>
      <c r="E76" s="172"/>
      <c r="F76" s="172"/>
      <c r="G76" s="173"/>
      <c r="H76" s="173"/>
      <c r="I76" s="174"/>
      <c r="J76" s="94"/>
      <c r="K76" s="94"/>
      <c r="L76" s="92"/>
      <c r="M76" s="94"/>
      <c r="N76" s="96"/>
      <c r="O76" s="96"/>
    </row>
    <row r="77" spans="2:15" ht="12.75" x14ac:dyDescent="0.2">
      <c r="C77" s="143"/>
      <c r="D77" s="143"/>
      <c r="E77" s="143"/>
      <c r="F77" s="143"/>
      <c r="G77" s="144"/>
      <c r="H77"/>
      <c r="I77"/>
      <c r="J77" s="94"/>
      <c r="K77" s="94"/>
      <c r="L77" s="92"/>
      <c r="M77" s="94"/>
      <c r="N77" s="96"/>
      <c r="O77" s="96"/>
    </row>
    <row r="78" spans="2:15" ht="12.75" x14ac:dyDescent="0.2">
      <c r="C78" s="138"/>
      <c r="D78" s="138"/>
      <c r="E78" s="138"/>
      <c r="F78" s="138"/>
      <c r="G78" s="139"/>
      <c r="H78"/>
      <c r="I78"/>
      <c r="J78" s="94"/>
      <c r="K78" s="94"/>
      <c r="L78" s="92"/>
      <c r="M78" s="94"/>
      <c r="N78" s="96"/>
      <c r="O78" s="96"/>
    </row>
    <row r="79" spans="2:15" ht="12.75" x14ac:dyDescent="0.2">
      <c r="C79" s="138"/>
      <c r="D79" s="138"/>
      <c r="E79" s="138"/>
      <c r="F79" s="138"/>
      <c r="G79" s="139"/>
      <c r="H79"/>
      <c r="I79"/>
      <c r="J79" s="94"/>
      <c r="K79" s="94"/>
      <c r="L79" s="92"/>
      <c r="M79" s="94"/>
      <c r="N79" s="96"/>
      <c r="O79" s="96"/>
    </row>
    <row r="80" spans="2:15" ht="12.75" x14ac:dyDescent="0.2">
      <c r="B80" s="140"/>
      <c r="C80" s="140"/>
      <c r="D80" s="140"/>
      <c r="E80" s="140"/>
      <c r="F80" s="140"/>
      <c r="G80" s="141"/>
      <c r="H80"/>
      <c r="I80"/>
      <c r="J80" s="94"/>
      <c r="K80" s="94"/>
      <c r="L80" s="92"/>
      <c r="M80" s="94"/>
      <c r="N80" s="96"/>
      <c r="O80" s="96"/>
    </row>
    <row r="81" spans="2:15" ht="12.75" x14ac:dyDescent="0.2">
      <c r="B81" s="93"/>
      <c r="C81" s="93"/>
      <c r="D81" s="93"/>
      <c r="E81" s="93"/>
      <c r="F81" s="93"/>
      <c r="G81" s="93"/>
      <c r="H81"/>
      <c r="I81"/>
      <c r="J81" s="94"/>
      <c r="K81" s="94"/>
      <c r="L81" s="92"/>
      <c r="M81" s="94"/>
      <c r="N81" s="96"/>
      <c r="O81" s="96"/>
    </row>
    <row r="82" spans="2:15" ht="12.75" x14ac:dyDescent="0.2">
      <c r="H82"/>
      <c r="I82"/>
      <c r="J82" s="94"/>
      <c r="K82" s="94"/>
    </row>
    <row r="83" spans="2:15" ht="12.75" x14ac:dyDescent="0.2">
      <c r="H83"/>
      <c r="I83"/>
      <c r="J83" s="94"/>
      <c r="K83" s="94"/>
    </row>
    <row r="84" spans="2:15" ht="12.75" x14ac:dyDescent="0.2">
      <c r="H84"/>
      <c r="I84"/>
    </row>
  </sheetData>
  <sheetProtection password="D833" sheet="1" objects="1" scenarios="1"/>
  <mergeCells count="20">
    <mergeCell ref="C15:H15"/>
    <mergeCell ref="C16:H16"/>
    <mergeCell ref="C17:H17"/>
    <mergeCell ref="B3:I3"/>
    <mergeCell ref="B21:C21"/>
    <mergeCell ref="B5:G5"/>
    <mergeCell ref="B4:I4"/>
    <mergeCell ref="C18:H18"/>
    <mergeCell ref="C20:H20"/>
    <mergeCell ref="H21:I21"/>
    <mergeCell ref="C6:H6"/>
    <mergeCell ref="C7:H7"/>
    <mergeCell ref="C8:H8"/>
    <mergeCell ref="C9:H9"/>
    <mergeCell ref="C10:H10"/>
    <mergeCell ref="C11:H11"/>
    <mergeCell ref="C12:H12"/>
    <mergeCell ref="C13:H13"/>
    <mergeCell ref="C19:H19"/>
    <mergeCell ref="C14:H14"/>
  </mergeCells>
  <phoneticPr fontId="2" type="noConversion"/>
  <dataValidations count="2">
    <dataValidation type="list" allowBlank="1" showInputMessage="1" showErrorMessage="1" sqref="I7">
      <formula1>$C$24:$C$57</formula1>
    </dataValidation>
    <dataValidation type="list" allowBlank="1" showInputMessage="1" showErrorMessage="1" sqref="I17">
      <formula1>$I$23:$I$32</formula1>
    </dataValidation>
  </dataValidations>
  <pageMargins left="0.25" right="0.25" top="0.25" bottom="0.25" header="0.25" footer="0.25"/>
  <pageSetup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Q63"/>
  <sheetViews>
    <sheetView view="pageBreakPreview" zoomScale="85" zoomScaleNormal="100" zoomScaleSheetLayoutView="85" workbookViewId="0">
      <selection activeCell="A15" sqref="A15:E15"/>
    </sheetView>
  </sheetViews>
  <sheetFormatPr defaultRowHeight="12.75" x14ac:dyDescent="0.2"/>
  <cols>
    <col min="1" max="1" width="9" style="1" customWidth="1"/>
    <col min="2" max="2" width="21.140625" style="1" customWidth="1"/>
    <col min="3" max="3" width="22.140625" style="1" customWidth="1"/>
    <col min="4" max="4" width="18.5703125" style="1" customWidth="1"/>
    <col min="5" max="5" width="22.140625" style="1" customWidth="1"/>
    <col min="6" max="6" width="8.5703125" style="1" customWidth="1"/>
    <col min="7" max="7" width="13.5703125" style="1" customWidth="1"/>
    <col min="8" max="8" width="11" style="1" customWidth="1"/>
    <col min="9" max="9" width="11.140625" style="1" customWidth="1"/>
    <col min="10" max="10" width="10.28515625" style="1" hidden="1" customWidth="1"/>
    <col min="11" max="11" width="12.28515625" style="1" hidden="1" customWidth="1"/>
    <col min="12" max="12" width="10.85546875" style="1" hidden="1" customWidth="1"/>
    <col min="13" max="13" width="13.85546875" style="1" bestFit="1" customWidth="1"/>
    <col min="14" max="14" width="12.28515625" style="1" bestFit="1" customWidth="1"/>
    <col min="15" max="15" width="10.28515625" style="1" customWidth="1"/>
    <col min="16" max="16384" width="9.140625" style="1"/>
  </cols>
  <sheetData>
    <row r="1" spans="1:13" x14ac:dyDescent="0.2">
      <c r="A1" s="46"/>
      <c r="B1" s="46"/>
      <c r="C1" s="46"/>
      <c r="D1" s="46"/>
      <c r="E1" s="46"/>
      <c r="F1" s="46"/>
      <c r="G1" s="46"/>
      <c r="H1" s="46"/>
      <c r="I1" s="46"/>
    </row>
    <row r="2" spans="1:13" x14ac:dyDescent="0.2">
      <c r="A2" s="46"/>
      <c r="B2" s="46"/>
      <c r="C2" s="46"/>
      <c r="D2" s="46"/>
      <c r="E2" s="46"/>
      <c r="F2" s="46"/>
      <c r="G2" s="46"/>
      <c r="H2" s="46"/>
      <c r="I2" s="46"/>
    </row>
    <row r="3" spans="1:13" x14ac:dyDescent="0.2">
      <c r="A3" s="46"/>
      <c r="B3" s="46"/>
      <c r="C3" s="46"/>
      <c r="D3" s="46"/>
      <c r="E3" s="46"/>
      <c r="F3" s="46"/>
      <c r="G3" s="46"/>
      <c r="H3" s="46"/>
      <c r="I3" s="46"/>
    </row>
    <row r="4" spans="1:13" x14ac:dyDescent="0.2">
      <c r="A4" s="46"/>
      <c r="B4" s="46"/>
      <c r="C4" s="46"/>
      <c r="D4" s="46"/>
      <c r="E4" s="46"/>
      <c r="F4" s="46"/>
      <c r="G4" s="247" t="s">
        <v>42</v>
      </c>
      <c r="H4" s="248"/>
      <c r="I4" s="248"/>
    </row>
    <row r="5" spans="1:13" x14ac:dyDescent="0.2">
      <c r="A5" s="46"/>
      <c r="B5" s="46"/>
      <c r="C5" s="46"/>
      <c r="D5" s="46"/>
      <c r="E5" s="46"/>
      <c r="F5" s="46"/>
      <c r="G5" s="249"/>
      <c r="H5" s="250"/>
      <c r="I5" s="250"/>
    </row>
    <row r="6" spans="1:13" ht="13.5" customHeight="1" x14ac:dyDescent="0.2">
      <c r="A6" s="47"/>
      <c r="B6" s="46"/>
      <c r="C6" s="46"/>
      <c r="D6" s="46"/>
      <c r="E6" s="46"/>
      <c r="F6" s="46"/>
      <c r="G6" s="249"/>
      <c r="H6" s="250"/>
      <c r="I6" s="250"/>
    </row>
    <row r="7" spans="1:13" ht="27" customHeight="1" x14ac:dyDescent="0.2">
      <c r="A7" s="251" t="str">
        <f>'Input Sheet'!I6</f>
        <v>Customer Name</v>
      </c>
      <c r="B7" s="252"/>
      <c r="C7" s="252"/>
      <c r="D7" s="252"/>
      <c r="E7" s="252"/>
      <c r="F7" s="252"/>
      <c r="G7" s="252"/>
      <c r="H7" s="252"/>
      <c r="I7" s="252"/>
    </row>
    <row r="8" spans="1:13" ht="20.25" customHeight="1" x14ac:dyDescent="0.2">
      <c r="A8" s="253" t="s">
        <v>168</v>
      </c>
      <c r="B8" s="253"/>
      <c r="C8" s="253"/>
      <c r="D8" s="253"/>
      <c r="E8" s="253"/>
      <c r="F8" s="253"/>
      <c r="G8" s="253"/>
      <c r="H8" s="253"/>
      <c r="I8" s="253"/>
    </row>
    <row r="9" spans="1:13" ht="16.5" customHeight="1" x14ac:dyDescent="0.2">
      <c r="A9" s="48"/>
      <c r="B9" s="30"/>
      <c r="C9" s="30"/>
      <c r="D9" s="30"/>
      <c r="E9" s="30"/>
      <c r="F9" s="30"/>
      <c r="G9" s="30"/>
      <c r="H9" s="30"/>
      <c r="I9" s="30"/>
    </row>
    <row r="10" spans="1:13" ht="21.75" customHeight="1" x14ac:dyDescent="0.2">
      <c r="A10" s="259" t="s">
        <v>59</v>
      </c>
      <c r="B10" s="260"/>
      <c r="C10" s="260"/>
      <c r="D10" s="260"/>
      <c r="E10" s="260"/>
      <c r="F10" s="260"/>
      <c r="G10" s="260"/>
      <c r="H10" s="260"/>
      <c r="I10" s="261"/>
    </row>
    <row r="11" spans="1:13" ht="20.25" customHeight="1" x14ac:dyDescent="0.2">
      <c r="A11" s="241" t="s">
        <v>4</v>
      </c>
      <c r="B11" s="242"/>
      <c r="C11" s="242"/>
      <c r="D11" s="242"/>
      <c r="E11" s="243"/>
      <c r="F11" s="232" t="str">
        <f>'Input Sheet'!J7</f>
        <v>400W HPS</v>
      </c>
      <c r="G11" s="232"/>
      <c r="H11" s="244" t="s">
        <v>0</v>
      </c>
      <c r="I11" s="244"/>
    </row>
    <row r="12" spans="1:13" ht="18" x14ac:dyDescent="0.2">
      <c r="A12" s="262" t="s">
        <v>1</v>
      </c>
      <c r="B12" s="263"/>
      <c r="C12" s="263"/>
      <c r="D12" s="263"/>
      <c r="E12" s="263"/>
      <c r="F12" s="264">
        <f>(('Input Sheet'!K16*'Input Sheet'!K7)/1000)*'Input Sheet'!I8</f>
        <v>405350.39999999997</v>
      </c>
      <c r="G12" s="265"/>
      <c r="H12" s="264">
        <f>(('Input Sheet'!K16*'Input Sheet'!K17)/1000)*'Input Sheet'!I8</f>
        <v>188697.60000000001</v>
      </c>
      <c r="I12" s="265"/>
      <c r="M12" s="49"/>
    </row>
    <row r="13" spans="1:13" ht="18" x14ac:dyDescent="0.2">
      <c r="A13" s="225" t="s">
        <v>2</v>
      </c>
      <c r="B13" s="226"/>
      <c r="C13" s="226"/>
      <c r="D13" s="226"/>
      <c r="E13" s="226"/>
      <c r="F13" s="264">
        <f>F12*'Input Sheet'!I15</f>
        <v>36481.535999999993</v>
      </c>
      <c r="G13" s="265"/>
      <c r="H13" s="264">
        <f>H12*'Input Sheet'!I15</f>
        <v>16982.784</v>
      </c>
      <c r="I13" s="265"/>
    </row>
    <row r="14" spans="1:13" ht="18" x14ac:dyDescent="0.2">
      <c r="A14" s="257" t="s">
        <v>32</v>
      </c>
      <c r="B14" s="258"/>
      <c r="C14" s="258"/>
      <c r="D14" s="258"/>
      <c r="E14" s="258"/>
      <c r="F14" s="239">
        <f>F13*H19</f>
        <v>417599.99999999994</v>
      </c>
      <c r="G14" s="240"/>
      <c r="H14" s="239">
        <f>H13*H19</f>
        <v>194400</v>
      </c>
      <c r="I14" s="240"/>
    </row>
    <row r="15" spans="1:13" ht="18" x14ac:dyDescent="0.2">
      <c r="A15" s="228" t="s">
        <v>3</v>
      </c>
      <c r="B15" s="229"/>
      <c r="C15" s="229"/>
      <c r="D15" s="229"/>
      <c r="E15" s="229"/>
      <c r="F15" s="38"/>
      <c r="G15" s="39"/>
      <c r="H15" s="233">
        <f>F13-H13</f>
        <v>19498.751999999993</v>
      </c>
      <c r="I15" s="234"/>
    </row>
    <row r="16" spans="1:13" ht="18" x14ac:dyDescent="0.2">
      <c r="A16" s="35" t="s">
        <v>29</v>
      </c>
      <c r="B16" s="36"/>
      <c r="C16" s="36"/>
      <c r="D16" s="36"/>
      <c r="E16" s="36"/>
      <c r="F16" s="40"/>
      <c r="G16" s="41"/>
      <c r="H16" s="230">
        <f>F14-H14</f>
        <v>223199.99999999994</v>
      </c>
      <c r="I16" s="231"/>
    </row>
    <row r="17" spans="1:12" ht="6" customHeight="1" x14ac:dyDescent="0.2">
      <c r="A17" s="4"/>
      <c r="B17" s="5"/>
      <c r="C17" s="5"/>
      <c r="D17" s="5"/>
      <c r="E17" s="5"/>
      <c r="F17" s="5"/>
      <c r="G17" s="5"/>
      <c r="H17" s="5"/>
      <c r="I17" s="6"/>
    </row>
    <row r="18" spans="1:12" ht="18" customHeight="1" x14ac:dyDescent="0.2">
      <c r="A18" s="241" t="s">
        <v>5</v>
      </c>
      <c r="B18" s="242"/>
      <c r="C18" s="242"/>
      <c r="D18" s="242"/>
      <c r="E18" s="243"/>
      <c r="F18" s="232" t="str">
        <f>F11</f>
        <v>400W HPS</v>
      </c>
      <c r="G18" s="232"/>
      <c r="H18" s="244" t="s">
        <v>0</v>
      </c>
      <c r="I18" s="244"/>
    </row>
    <row r="19" spans="1:12" ht="18" customHeight="1" x14ac:dyDescent="0.2">
      <c r="A19" s="254" t="s">
        <v>35</v>
      </c>
      <c r="B19" s="255"/>
      <c r="C19" s="255"/>
      <c r="D19" s="255"/>
      <c r="E19" s="256"/>
      <c r="F19" s="235">
        <f>('Input Sheet'!L7*0.55)/'Input Sheet'!K16</f>
        <v>1.5109890109890112</v>
      </c>
      <c r="G19" s="236"/>
      <c r="H19" s="237">
        <f>'Input Sheet'!L17/'Input Sheet'!K16</f>
        <v>11.446886446886447</v>
      </c>
      <c r="I19" s="238"/>
    </row>
    <row r="20" spans="1:12" ht="18" x14ac:dyDescent="0.2">
      <c r="A20" s="225" t="s">
        <v>25</v>
      </c>
      <c r="B20" s="226"/>
      <c r="C20" s="226"/>
      <c r="D20" s="226"/>
      <c r="E20" s="227"/>
      <c r="F20" s="245">
        <f>(('Input Sheet'!I10+'Input Sheet'!I11)*'Input Sheet'!I8)/$F$19</f>
        <v>1654.5454545454543</v>
      </c>
      <c r="G20" s="246"/>
      <c r="H20" s="266">
        <v>0</v>
      </c>
      <c r="I20" s="267"/>
    </row>
    <row r="21" spans="1:12" ht="18" x14ac:dyDescent="0.2">
      <c r="A21" s="89" t="s">
        <v>97</v>
      </c>
      <c r="B21" s="90"/>
      <c r="C21" s="90"/>
      <c r="D21" s="90"/>
      <c r="E21" s="91"/>
      <c r="F21" s="245">
        <f>'Input Sheet'!I19/$F$19</f>
        <v>0</v>
      </c>
      <c r="G21" s="246"/>
      <c r="H21" s="266">
        <v>0</v>
      </c>
      <c r="I21" s="267"/>
    </row>
    <row r="22" spans="1:12" ht="18" x14ac:dyDescent="0.2">
      <c r="A22" s="225" t="s">
        <v>96</v>
      </c>
      <c r="B22" s="226"/>
      <c r="C22" s="226"/>
      <c r="D22" s="226"/>
      <c r="E22" s="227"/>
      <c r="F22" s="245">
        <f>('Input Sheet'!I8*'Input Sheet'!I12*'Input Sheet'!I13*'Input Sheet'!I14)/$F$19</f>
        <v>9927.2727272727261</v>
      </c>
      <c r="G22" s="246"/>
      <c r="H22" s="266">
        <v>0</v>
      </c>
      <c r="I22" s="267"/>
      <c r="J22" s="50"/>
    </row>
    <row r="23" spans="1:12" ht="18" x14ac:dyDescent="0.2">
      <c r="A23" s="228" t="s">
        <v>98</v>
      </c>
      <c r="B23" s="229"/>
      <c r="C23" s="229"/>
      <c r="D23" s="229"/>
      <c r="E23" s="229"/>
      <c r="F23" s="268"/>
      <c r="G23" s="269"/>
      <c r="H23" s="233">
        <f>(F20+F22+F21)-(H20+H22+H21)</f>
        <v>11581.81818181818</v>
      </c>
      <c r="I23" s="234"/>
    </row>
    <row r="24" spans="1:12" ht="18" x14ac:dyDescent="0.2">
      <c r="A24" s="228" t="s">
        <v>99</v>
      </c>
      <c r="B24" s="229"/>
      <c r="C24" s="229"/>
      <c r="D24" s="229"/>
      <c r="E24" s="229"/>
      <c r="F24" s="270"/>
      <c r="G24" s="271"/>
      <c r="H24" s="230">
        <f>H23*H19</f>
        <v>132575.75757575757</v>
      </c>
      <c r="I24" s="231"/>
    </row>
    <row r="25" spans="1:12" ht="8.25" customHeight="1" x14ac:dyDescent="0.2">
      <c r="A25" s="44"/>
      <c r="B25" s="45"/>
      <c r="C25" s="5"/>
      <c r="D25" s="5"/>
      <c r="E25" s="5"/>
      <c r="F25" s="5"/>
      <c r="G25" s="5"/>
      <c r="H25" s="5"/>
      <c r="I25" s="6"/>
    </row>
    <row r="26" spans="1:12" ht="19.5" customHeight="1" x14ac:dyDescent="0.2">
      <c r="A26" s="51"/>
      <c r="B26" s="51"/>
      <c r="C26" s="51"/>
      <c r="D26" s="51"/>
      <c r="E26" s="51"/>
      <c r="F26" s="2"/>
      <c r="G26" s="2"/>
      <c r="H26" s="52"/>
      <c r="I26" s="52"/>
    </row>
    <row r="27" spans="1:12" ht="21.95" customHeight="1" x14ac:dyDescent="0.2">
      <c r="A27" s="259" t="s">
        <v>44</v>
      </c>
      <c r="B27" s="260"/>
      <c r="C27" s="260"/>
      <c r="D27" s="260"/>
      <c r="E27" s="260"/>
      <c r="F27" s="260"/>
      <c r="G27" s="260"/>
      <c r="H27" s="260"/>
      <c r="I27" s="261"/>
    </row>
    <row r="28" spans="1:12" ht="6" customHeight="1" x14ac:dyDescent="0.2">
      <c r="A28" s="272"/>
      <c r="B28" s="273"/>
      <c r="C28" s="273"/>
      <c r="D28" s="273"/>
      <c r="E28" s="273"/>
      <c r="F28" s="273"/>
      <c r="G28" s="273"/>
      <c r="H28" s="273"/>
      <c r="I28" s="274"/>
    </row>
    <row r="29" spans="1:12" ht="19.5" customHeight="1" x14ac:dyDescent="0.2">
      <c r="A29" s="53"/>
      <c r="B29" s="33"/>
      <c r="C29" s="54" t="str">
        <f>F11</f>
        <v>400W HPS</v>
      </c>
      <c r="D29" s="88" t="s">
        <v>45</v>
      </c>
      <c r="E29" s="80"/>
      <c r="F29" s="55"/>
      <c r="G29" s="282" t="s">
        <v>46</v>
      </c>
      <c r="H29" s="282"/>
      <c r="I29" s="56"/>
    </row>
    <row r="30" spans="1:12" ht="18" x14ac:dyDescent="0.2">
      <c r="A30" s="32"/>
      <c r="B30" s="57" t="s">
        <v>53</v>
      </c>
      <c r="C30" s="14">
        <f>'Input Sheet'!I8*'Input Sheet'!I9</f>
        <v>54000</v>
      </c>
      <c r="D30" s="15">
        <f>'Input Sheet'!I18*'Input Sheet'!I8</f>
        <v>110000</v>
      </c>
      <c r="E30" s="81"/>
      <c r="F30" s="16" t="s">
        <v>48</v>
      </c>
      <c r="G30" s="283">
        <f>C33-D33</f>
        <v>223199.99999999994</v>
      </c>
      <c r="H30" s="283"/>
      <c r="I30" s="56"/>
      <c r="K30" s="58"/>
    </row>
    <row r="31" spans="1:12" ht="18" x14ac:dyDescent="0.2">
      <c r="A31" s="32"/>
      <c r="B31" s="57" t="s">
        <v>54</v>
      </c>
      <c r="C31" s="14">
        <v>0</v>
      </c>
      <c r="D31" s="31">
        <f>(-'Input Sheet'!I20)*'Input Sheet'!I8</f>
        <v>0</v>
      </c>
      <c r="E31" s="81"/>
      <c r="F31" s="16" t="s">
        <v>58</v>
      </c>
      <c r="G31" s="283">
        <f>C34</f>
        <v>132575.75757575757</v>
      </c>
      <c r="H31" s="283"/>
      <c r="I31" s="56"/>
      <c r="J31" s="3"/>
      <c r="K31" s="59"/>
    </row>
    <row r="32" spans="1:12" ht="18" x14ac:dyDescent="0.2">
      <c r="A32" s="32"/>
      <c r="B32" s="57" t="s">
        <v>56</v>
      </c>
      <c r="C32" s="14">
        <f>SUM(C30:C31)</f>
        <v>54000</v>
      </c>
      <c r="D32" s="31">
        <f>SUM(D30:D31)</f>
        <v>110000</v>
      </c>
      <c r="E32" s="82"/>
      <c r="F32" s="17" t="s">
        <v>49</v>
      </c>
      <c r="G32" s="284">
        <f>SUM(G30:H31)</f>
        <v>355775.75757575751</v>
      </c>
      <c r="H32" s="284"/>
      <c r="I32" s="56"/>
      <c r="J32" s="3"/>
      <c r="K32" s="59"/>
      <c r="L32" s="60"/>
    </row>
    <row r="33" spans="1:17" ht="18" x14ac:dyDescent="0.2">
      <c r="A33" s="32"/>
      <c r="B33" s="57" t="s">
        <v>55</v>
      </c>
      <c r="C33" s="14">
        <f>F14</f>
        <v>417599.99999999994</v>
      </c>
      <c r="D33" s="15">
        <f>H14</f>
        <v>194400</v>
      </c>
      <c r="E33" s="81"/>
      <c r="F33" s="83" t="s">
        <v>47</v>
      </c>
      <c r="G33" s="285">
        <f>-D30</f>
        <v>-110000</v>
      </c>
      <c r="H33" s="285"/>
      <c r="I33" s="61"/>
      <c r="J33" s="3"/>
      <c r="K33" s="59"/>
      <c r="L33" s="62"/>
    </row>
    <row r="34" spans="1:17" ht="18" x14ac:dyDescent="0.2">
      <c r="A34" s="32"/>
      <c r="B34" s="57" t="s">
        <v>95</v>
      </c>
      <c r="C34" s="14">
        <f>H24</f>
        <v>132575.75757575757</v>
      </c>
      <c r="D34" s="15">
        <v>0</v>
      </c>
      <c r="E34" s="81"/>
      <c r="F34" s="83" t="s">
        <v>52</v>
      </c>
      <c r="G34" s="286">
        <f>'Input Sheet'!I20*'Input Sheet'!I8</f>
        <v>0</v>
      </c>
      <c r="H34" s="287"/>
      <c r="I34" s="61"/>
      <c r="J34" s="3"/>
      <c r="K34" s="59"/>
    </row>
    <row r="35" spans="1:17" ht="18" x14ac:dyDescent="0.2">
      <c r="A35" s="32"/>
      <c r="B35" s="17" t="s">
        <v>36</v>
      </c>
      <c r="C35" s="18">
        <f>SUM(C32:C34)</f>
        <v>604175.75757575757</v>
      </c>
      <c r="D35" s="18">
        <f>SUM(D32:D34)</f>
        <v>304400</v>
      </c>
      <c r="E35" s="80"/>
      <c r="F35" s="17" t="s">
        <v>50</v>
      </c>
      <c r="G35" s="284">
        <f>SUM(G32:H34)</f>
        <v>245775.75757575751</v>
      </c>
      <c r="H35" s="284"/>
      <c r="I35" s="61"/>
      <c r="J35" s="3"/>
      <c r="K35" s="59"/>
    </row>
    <row r="36" spans="1:17" ht="17.25" customHeight="1" x14ac:dyDescent="0.2">
      <c r="A36" s="32"/>
      <c r="B36" s="17"/>
      <c r="C36" s="42"/>
      <c r="D36" s="42"/>
      <c r="E36" s="80"/>
      <c r="F36" s="17"/>
      <c r="G36" s="43"/>
      <c r="H36" s="43"/>
      <c r="I36" s="61"/>
      <c r="J36" s="3"/>
      <c r="K36" s="59"/>
    </row>
    <row r="37" spans="1:17" ht="18" x14ac:dyDescent="0.2">
      <c r="A37" s="182"/>
      <c r="B37" s="275" t="s">
        <v>92</v>
      </c>
      <c r="C37" s="276"/>
      <c r="D37" s="276"/>
      <c r="E37" s="276"/>
      <c r="F37" s="277"/>
      <c r="G37" s="278">
        <f>(D32-C32)/(G32/H19)</f>
        <v>1.8017687472400181</v>
      </c>
      <c r="H37" s="279"/>
      <c r="I37" s="61"/>
      <c r="J37" s="3"/>
      <c r="K37" s="59"/>
    </row>
    <row r="38" spans="1:17" ht="18" x14ac:dyDescent="0.2">
      <c r="A38" s="84"/>
      <c r="B38" s="275" t="s">
        <v>61</v>
      </c>
      <c r="C38" s="276"/>
      <c r="D38" s="276"/>
      <c r="E38" s="276"/>
      <c r="F38" s="277"/>
      <c r="G38" s="278">
        <f>D32/(G32/H19)</f>
        <v>3.5391886106500356</v>
      </c>
      <c r="H38" s="279"/>
      <c r="I38" s="85"/>
      <c r="J38" s="3"/>
      <c r="K38" s="59"/>
    </row>
    <row r="39" spans="1:17" ht="18" x14ac:dyDescent="0.2">
      <c r="A39" s="32"/>
      <c r="B39" s="10"/>
      <c r="C39" s="63"/>
      <c r="D39" s="63"/>
      <c r="E39" s="80"/>
      <c r="F39" s="86"/>
      <c r="G39" s="64"/>
      <c r="H39" s="65"/>
      <c r="I39" s="61"/>
      <c r="J39" s="3"/>
      <c r="K39" s="59"/>
    </row>
    <row r="40" spans="1:17" ht="18" x14ac:dyDescent="0.2">
      <c r="A40" s="32"/>
      <c r="B40" s="33"/>
      <c r="C40" s="33"/>
      <c r="D40" s="66"/>
      <c r="E40" s="66"/>
      <c r="F40" s="66"/>
      <c r="G40" s="66"/>
      <c r="H40" s="66"/>
      <c r="I40" s="61"/>
      <c r="J40" s="3"/>
      <c r="K40" s="59"/>
      <c r="L40" s="67"/>
    </row>
    <row r="41" spans="1:17" ht="18" x14ac:dyDescent="0.2">
      <c r="A41" s="32"/>
      <c r="B41" s="33"/>
      <c r="C41" s="33"/>
      <c r="D41" s="33"/>
      <c r="E41" s="33"/>
      <c r="F41" s="55"/>
      <c r="G41" s="55"/>
      <c r="H41" s="63"/>
      <c r="I41" s="61"/>
      <c r="J41" s="3"/>
      <c r="K41" s="59"/>
      <c r="L41" s="68"/>
      <c r="M41" s="69"/>
    </row>
    <row r="42" spans="1:17" ht="18" x14ac:dyDescent="0.2">
      <c r="A42" s="32"/>
      <c r="B42" s="33"/>
      <c r="C42" s="33"/>
      <c r="D42" s="33"/>
      <c r="E42" s="33"/>
      <c r="F42" s="55"/>
      <c r="G42" s="55"/>
      <c r="H42" s="63"/>
      <c r="I42" s="61"/>
      <c r="J42" s="3"/>
      <c r="K42" s="59"/>
      <c r="L42" s="67"/>
    </row>
    <row r="43" spans="1:17" ht="12.75" customHeight="1" x14ac:dyDescent="0.2">
      <c r="A43" s="32"/>
      <c r="B43" s="33"/>
      <c r="C43" s="33"/>
      <c r="D43" s="33"/>
      <c r="E43" s="33"/>
      <c r="F43" s="55"/>
      <c r="G43" s="55"/>
      <c r="H43" s="63"/>
      <c r="I43" s="61"/>
      <c r="J43" s="3"/>
      <c r="K43" s="59"/>
      <c r="L43" s="67"/>
    </row>
    <row r="44" spans="1:17" ht="18" x14ac:dyDescent="0.2">
      <c r="A44" s="32"/>
      <c r="B44" s="33"/>
      <c r="C44" s="33"/>
      <c r="D44" s="33"/>
      <c r="E44" s="33"/>
      <c r="F44" s="55"/>
      <c r="G44" s="55"/>
      <c r="H44" s="63"/>
      <c r="I44" s="61"/>
      <c r="J44" s="3"/>
      <c r="K44" s="59"/>
    </row>
    <row r="45" spans="1:17" ht="18" x14ac:dyDescent="0.2">
      <c r="A45" s="32"/>
      <c r="B45" s="33"/>
      <c r="C45" s="33"/>
      <c r="D45" s="33"/>
      <c r="E45" s="33"/>
      <c r="F45" s="55"/>
      <c r="G45" s="55"/>
      <c r="H45" s="63"/>
      <c r="I45" s="61"/>
      <c r="J45" s="3"/>
      <c r="K45" s="59"/>
    </row>
    <row r="46" spans="1:17" ht="18" x14ac:dyDescent="0.2">
      <c r="A46" s="32"/>
      <c r="B46" s="33"/>
      <c r="C46" s="33"/>
      <c r="D46" s="33"/>
      <c r="E46" s="33"/>
      <c r="F46" s="55"/>
      <c r="G46" s="55"/>
      <c r="H46" s="63"/>
      <c r="I46" s="61"/>
      <c r="J46" s="3"/>
      <c r="K46" s="59"/>
    </row>
    <row r="47" spans="1:17" ht="18" x14ac:dyDescent="0.2">
      <c r="A47" s="32"/>
      <c r="B47" s="33"/>
      <c r="C47" s="33"/>
      <c r="D47" s="33"/>
      <c r="E47" s="33"/>
      <c r="F47" s="55"/>
      <c r="G47" s="55"/>
      <c r="H47" s="63"/>
      <c r="I47" s="61"/>
      <c r="J47" s="3"/>
      <c r="K47" s="59"/>
      <c r="Q47" s="87" t="s">
        <v>60</v>
      </c>
    </row>
    <row r="48" spans="1:17" ht="18" x14ac:dyDescent="0.2">
      <c r="A48" s="32"/>
      <c r="B48" s="33"/>
      <c r="C48" s="33"/>
      <c r="D48" s="33"/>
      <c r="E48" s="33"/>
      <c r="F48" s="55"/>
      <c r="G48" s="55"/>
      <c r="H48" s="63"/>
      <c r="I48" s="61"/>
      <c r="J48" s="3"/>
      <c r="K48" s="59"/>
    </row>
    <row r="49" spans="1:12" ht="18" x14ac:dyDescent="0.2">
      <c r="A49" s="32"/>
      <c r="B49" s="33"/>
      <c r="C49" s="33"/>
      <c r="D49" s="33"/>
      <c r="E49" s="33"/>
      <c r="F49" s="55"/>
      <c r="G49" s="55"/>
      <c r="H49" s="63"/>
      <c r="I49" s="61"/>
      <c r="J49" s="3"/>
      <c r="K49" s="59"/>
    </row>
    <row r="50" spans="1:12" ht="12" customHeight="1" x14ac:dyDescent="0.2">
      <c r="A50" s="32"/>
      <c r="B50" s="33"/>
      <c r="C50" s="33"/>
      <c r="D50" s="33"/>
      <c r="E50" s="33"/>
      <c r="F50" s="55"/>
      <c r="G50" s="55"/>
      <c r="H50" s="63"/>
      <c r="I50" s="61"/>
      <c r="K50" s="70"/>
    </row>
    <row r="51" spans="1:12" ht="5.25" customHeight="1" x14ac:dyDescent="0.2">
      <c r="A51" s="32"/>
      <c r="B51" s="33"/>
      <c r="C51" s="33"/>
      <c r="D51" s="33"/>
      <c r="E51" s="33"/>
      <c r="F51" s="55"/>
      <c r="G51" s="55"/>
      <c r="H51" s="63"/>
      <c r="I51" s="61"/>
      <c r="J51" s="71"/>
      <c r="K51" s="70"/>
      <c r="L51" s="67"/>
    </row>
    <row r="52" spans="1:12" ht="20.25" customHeight="1" x14ac:dyDescent="0.2">
      <c r="A52" s="32"/>
      <c r="B52" s="33"/>
      <c r="C52" s="33"/>
      <c r="D52" s="33"/>
      <c r="E52" s="33"/>
      <c r="F52" s="33"/>
      <c r="G52" s="33"/>
      <c r="H52" s="72"/>
      <c r="I52" s="73"/>
      <c r="J52" s="71"/>
      <c r="K52" s="70"/>
      <c r="L52" s="67"/>
    </row>
    <row r="53" spans="1:12" s="67" customFormat="1" ht="21.95" customHeight="1" x14ac:dyDescent="0.2">
      <c r="A53" s="74"/>
      <c r="B53" s="75"/>
      <c r="C53" s="76"/>
      <c r="D53" s="77"/>
      <c r="E53" s="77"/>
      <c r="F53" s="77"/>
      <c r="G53" s="75"/>
      <c r="H53" s="75"/>
      <c r="I53" s="78"/>
      <c r="J53" s="71"/>
      <c r="K53" s="70"/>
    </row>
    <row r="54" spans="1:12" s="67" customFormat="1" ht="12.75" customHeight="1" x14ac:dyDescent="0.2">
      <c r="A54" s="30"/>
      <c r="B54" s="30"/>
      <c r="C54" s="2"/>
      <c r="D54" s="79"/>
      <c r="E54" s="79"/>
      <c r="F54" s="79"/>
      <c r="G54" s="30"/>
      <c r="H54" s="30"/>
      <c r="I54" s="30"/>
    </row>
    <row r="55" spans="1:12" ht="21" customHeight="1" x14ac:dyDescent="0.2">
      <c r="A55" s="259" t="s">
        <v>12</v>
      </c>
      <c r="B55" s="260"/>
      <c r="C55" s="260"/>
      <c r="D55" s="260"/>
      <c r="E55" s="260"/>
      <c r="F55" s="260"/>
      <c r="G55" s="260"/>
      <c r="H55" s="260"/>
      <c r="I55" s="261"/>
    </row>
    <row r="56" spans="1:12" ht="6.75" customHeight="1" x14ac:dyDescent="0.2">
      <c r="A56" s="19"/>
      <c r="B56" s="20"/>
      <c r="C56" s="20"/>
      <c r="D56" s="20"/>
      <c r="E56" s="21"/>
      <c r="F56" s="21"/>
      <c r="G56" s="22"/>
      <c r="H56" s="23"/>
      <c r="I56" s="24"/>
    </row>
    <row r="57" spans="1:12" ht="16.5" customHeight="1" x14ac:dyDescent="0.2">
      <c r="A57" s="280" t="s">
        <v>9</v>
      </c>
      <c r="B57" s="281"/>
      <c r="C57" s="7">
        <f>(F14-H14)*1.54</f>
        <v>343727.99999999994</v>
      </c>
      <c r="D57" s="36"/>
      <c r="E57" s="281" t="s">
        <v>7</v>
      </c>
      <c r="F57" s="281"/>
      <c r="G57" s="281"/>
      <c r="H57" s="8">
        <f>C57/11470</f>
        <v>29.967567567567563</v>
      </c>
      <c r="I57" s="34"/>
    </row>
    <row r="58" spans="1:12" ht="16.5" customHeight="1" x14ac:dyDescent="0.2">
      <c r="A58" s="280" t="s">
        <v>10</v>
      </c>
      <c r="B58" s="281"/>
      <c r="C58" s="7">
        <f>C57/2000</f>
        <v>171.86399999999998</v>
      </c>
      <c r="D58" s="36"/>
      <c r="E58" s="37"/>
      <c r="F58" s="37"/>
      <c r="G58" s="37"/>
      <c r="H58" s="9"/>
      <c r="I58" s="34"/>
    </row>
    <row r="59" spans="1:12" ht="17.25" customHeight="1" x14ac:dyDescent="0.2">
      <c r="A59" s="35"/>
      <c r="B59" s="36"/>
      <c r="C59" s="25"/>
      <c r="D59" s="36"/>
      <c r="E59" s="281" t="s">
        <v>8</v>
      </c>
      <c r="F59" s="281"/>
      <c r="G59" s="281"/>
      <c r="H59" s="11">
        <f>C57/8066</f>
        <v>42.614430944706164</v>
      </c>
      <c r="I59" s="34"/>
    </row>
    <row r="60" spans="1:12" ht="15.75" customHeight="1" x14ac:dyDescent="0.2">
      <c r="A60" s="280" t="s">
        <v>11</v>
      </c>
      <c r="B60" s="281"/>
      <c r="C60" s="7">
        <f>C57/2.06</f>
        <v>166858.25242718443</v>
      </c>
      <c r="D60" s="37"/>
      <c r="E60" s="10"/>
      <c r="F60" s="10"/>
      <c r="G60" s="10"/>
      <c r="H60" s="9"/>
      <c r="I60" s="34"/>
    </row>
    <row r="61" spans="1:12" ht="18" x14ac:dyDescent="0.2">
      <c r="A61" s="280" t="s">
        <v>10</v>
      </c>
      <c r="B61" s="281"/>
      <c r="C61" s="7">
        <f>C60/2000</f>
        <v>83.429126213592212</v>
      </c>
      <c r="D61" s="37"/>
      <c r="E61" s="10"/>
      <c r="F61" s="10"/>
      <c r="G61" s="10" t="s">
        <v>51</v>
      </c>
      <c r="H61" s="11">
        <f>C57/10660</f>
        <v>32.244652908067536</v>
      </c>
      <c r="I61" s="34"/>
    </row>
    <row r="62" spans="1:12" ht="6" customHeight="1" x14ac:dyDescent="0.2">
      <c r="A62" s="26"/>
      <c r="B62" s="27"/>
      <c r="C62" s="28"/>
      <c r="D62" s="27"/>
      <c r="E62" s="12"/>
      <c r="F62" s="12"/>
      <c r="G62" s="12"/>
      <c r="H62" s="13"/>
      <c r="I62" s="6"/>
    </row>
    <row r="63" spans="1:12" x14ac:dyDescent="0.2">
      <c r="A63" s="29" t="s">
        <v>6</v>
      </c>
      <c r="B63" s="30"/>
      <c r="C63" s="30"/>
      <c r="D63" s="30"/>
      <c r="E63" s="30"/>
      <c r="F63" s="30"/>
      <c r="G63" s="30"/>
      <c r="H63" s="30"/>
      <c r="I63" s="30"/>
    </row>
  </sheetData>
  <sheetProtection password="D833" sheet="1" objects="1" scenarios="1"/>
  <mergeCells count="58">
    <mergeCell ref="A60:B60"/>
    <mergeCell ref="A61:B61"/>
    <mergeCell ref="G29:H29"/>
    <mergeCell ref="G30:H30"/>
    <mergeCell ref="G31:H31"/>
    <mergeCell ref="G32:H32"/>
    <mergeCell ref="G33:H33"/>
    <mergeCell ref="G35:H35"/>
    <mergeCell ref="G34:H34"/>
    <mergeCell ref="A55:I55"/>
    <mergeCell ref="A57:B57"/>
    <mergeCell ref="E59:G59"/>
    <mergeCell ref="E57:G57"/>
    <mergeCell ref="G38:H38"/>
    <mergeCell ref="A58:B58"/>
    <mergeCell ref="F23:G24"/>
    <mergeCell ref="A27:I27"/>
    <mergeCell ref="A24:E24"/>
    <mergeCell ref="A28:I28"/>
    <mergeCell ref="B38:F38"/>
    <mergeCell ref="B37:F37"/>
    <mergeCell ref="G37:H37"/>
    <mergeCell ref="H22:I22"/>
    <mergeCell ref="F13:G13"/>
    <mergeCell ref="H11:I11"/>
    <mergeCell ref="F12:G12"/>
    <mergeCell ref="H13:I13"/>
    <mergeCell ref="H14:I14"/>
    <mergeCell ref="F20:G20"/>
    <mergeCell ref="H20:I20"/>
    <mergeCell ref="F21:G21"/>
    <mergeCell ref="H21:I21"/>
    <mergeCell ref="G4:I6"/>
    <mergeCell ref="A7:I7"/>
    <mergeCell ref="A8:I8"/>
    <mergeCell ref="A19:E19"/>
    <mergeCell ref="A14:E14"/>
    <mergeCell ref="A10:I10"/>
    <mergeCell ref="A12:E12"/>
    <mergeCell ref="A11:E11"/>
    <mergeCell ref="A13:E13"/>
    <mergeCell ref="H12:I12"/>
    <mergeCell ref="A20:E20"/>
    <mergeCell ref="A15:E15"/>
    <mergeCell ref="H24:I24"/>
    <mergeCell ref="F11:G11"/>
    <mergeCell ref="A23:E23"/>
    <mergeCell ref="H15:I15"/>
    <mergeCell ref="F19:G19"/>
    <mergeCell ref="H19:I19"/>
    <mergeCell ref="F14:G14"/>
    <mergeCell ref="H16:I16"/>
    <mergeCell ref="H23:I23"/>
    <mergeCell ref="A18:E18"/>
    <mergeCell ref="F18:G18"/>
    <mergeCell ref="H18:I18"/>
    <mergeCell ref="F22:G22"/>
    <mergeCell ref="A22:E22"/>
  </mergeCells>
  <phoneticPr fontId="2" type="noConversion"/>
  <printOptions horizontalCentered="1"/>
  <pageMargins left="0.25" right="0.25" top="0.25" bottom="0.25" header="0.25" footer="0.25"/>
  <pageSetup scale="75"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Input Sheet</vt:lpstr>
      <vt:lpstr>Total Cost of Ownership Summary</vt:lpstr>
      <vt:lpstr>'Input Sheet'!Print_Area</vt:lpstr>
      <vt:lpstr>'Total Cost of Ownership Summary'!Print_Area</vt:lpstr>
    </vt:vector>
  </TitlesOfParts>
  <Company>Cooper Industries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e3a4a</dc:creator>
  <cp:lastModifiedBy>Windows User</cp:lastModifiedBy>
  <cp:lastPrinted>2014-02-13T14:11:49Z</cp:lastPrinted>
  <dcterms:created xsi:type="dcterms:W3CDTF">2008-10-01T17:35:03Z</dcterms:created>
  <dcterms:modified xsi:type="dcterms:W3CDTF">2017-09-18T12:08:24Z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